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Plan1" sheetId="1" r:id="rId1"/>
    <sheet name="Plan2" sheetId="2" r:id="rId2"/>
    <sheet name="Plan3" sheetId="3" r:id="rId3"/>
  </sheets>
  <definedNames>
    <definedName name="_xlnm.Print_Area" localSheetId="0">Plan1!$A$1:$O$64</definedName>
    <definedName name="_xlnm.Print_Area" localSheetId="1">Plan2!$A$1:$I$29</definedName>
    <definedName name="_xlnm.Print_Titles" localSheetId="0">Plan1!$1:$11</definedName>
    <definedName name="_xlnm.Print_Titles" localSheetId="1">Plan2!$1:$11</definedName>
  </definedNames>
  <calcPr calcId="145621"/>
</workbook>
</file>

<file path=xl/calcChain.xml><?xml version="1.0" encoding="utf-8"?>
<calcChain xmlns="http://schemas.openxmlformats.org/spreadsheetml/2006/main">
  <c r="M47" i="1" l="1"/>
  <c r="N47" i="1" s="1"/>
  <c r="M29" i="1" l="1"/>
  <c r="N29" i="1" s="1"/>
  <c r="M30" i="1"/>
  <c r="N30" i="1" s="1"/>
  <c r="M31" i="1"/>
  <c r="N31" i="1" s="1"/>
  <c r="N45" i="1" l="1"/>
  <c r="H45" i="1"/>
  <c r="J45" i="1" s="1"/>
  <c r="K45" i="1" s="1"/>
  <c r="H52" i="1"/>
  <c r="J52" i="1" s="1"/>
  <c r="K52" i="1" s="1"/>
  <c r="H44" i="1"/>
  <c r="J44" i="1" s="1"/>
  <c r="K44" i="1" s="1"/>
  <c r="N52" i="1"/>
  <c r="N44" i="1"/>
  <c r="N34" i="1"/>
  <c r="M40" i="1"/>
  <c r="N40" i="1" s="1"/>
  <c r="K40" i="1"/>
  <c r="I40" i="1"/>
  <c r="I52" i="1" l="1"/>
  <c r="I45" i="1"/>
  <c r="I44" i="1"/>
  <c r="M39" i="1"/>
  <c r="N39" i="1" s="1"/>
  <c r="M38" i="1"/>
  <c r="N38" i="1" s="1"/>
  <c r="M37" i="1"/>
  <c r="N37" i="1" s="1"/>
  <c r="K37" i="1"/>
  <c r="I37" i="1"/>
  <c r="I41" i="1"/>
  <c r="K41" i="1"/>
  <c r="M41" i="1"/>
  <c r="N41" i="1" s="1"/>
  <c r="M17" i="1"/>
  <c r="N17" i="1" s="1"/>
  <c r="M16" i="1"/>
  <c r="N16" i="1" s="1"/>
  <c r="H17" i="1"/>
  <c r="J17" i="1" s="1"/>
  <c r="K17" i="1" s="1"/>
  <c r="H16" i="1"/>
  <c r="J16" i="1" s="1"/>
  <c r="K16" i="1" s="1"/>
  <c r="I17" i="1" l="1"/>
  <c r="I16" i="1"/>
  <c r="M54" i="1"/>
  <c r="M55" i="1"/>
  <c r="M53" i="1"/>
  <c r="M48" i="1"/>
  <c r="M49" i="1"/>
  <c r="M46" i="1"/>
  <c r="M36" i="1"/>
  <c r="M35" i="1"/>
  <c r="M22" i="1"/>
  <c r="M23" i="1"/>
  <c r="M24" i="1"/>
  <c r="K46" i="1" l="1"/>
  <c r="I46" i="1"/>
  <c r="K20" i="1" l="1"/>
  <c r="I20" i="1"/>
  <c r="C20" i="2" l="1"/>
  <c r="C18" i="2"/>
  <c r="B20" i="2"/>
  <c r="B18" i="2"/>
  <c r="N14" i="1"/>
  <c r="N15" i="1"/>
  <c r="N21" i="1"/>
  <c r="N22" i="1"/>
  <c r="N23" i="1"/>
  <c r="N24" i="1"/>
  <c r="N28" i="1"/>
  <c r="N32" i="1"/>
  <c r="N33" i="1"/>
  <c r="N35" i="1"/>
  <c r="N36" i="1"/>
  <c r="N54" i="1"/>
  <c r="N55" i="1"/>
  <c r="N48" i="1"/>
  <c r="N49" i="1"/>
  <c r="I55" i="1"/>
  <c r="K55" i="1"/>
  <c r="N53" i="1" l="1"/>
  <c r="K53" i="1"/>
  <c r="I53" i="1"/>
  <c r="K49" i="1"/>
  <c r="K56" i="1" s="1"/>
  <c r="I49" i="1"/>
  <c r="N46" i="1"/>
  <c r="N50" i="1" s="1"/>
  <c r="N56" i="1" l="1"/>
  <c r="N51" i="1" s="1"/>
  <c r="D20" i="2" s="1"/>
  <c r="N43" i="1"/>
  <c r="D18" i="2" s="1"/>
  <c r="H19" i="2" s="1"/>
  <c r="I56" i="1"/>
  <c r="N20" i="1"/>
  <c r="H21" i="2" l="1"/>
  <c r="G21" i="2"/>
  <c r="F21" i="2"/>
  <c r="G19" i="2"/>
  <c r="F19" i="2"/>
  <c r="N25" i="1"/>
  <c r="N19" i="1" s="1"/>
  <c r="C29" i="2"/>
  <c r="C28" i="2"/>
  <c r="B12" i="2"/>
  <c r="C12" i="2"/>
  <c r="B14" i="2"/>
  <c r="C14" i="2"/>
  <c r="B16" i="2"/>
  <c r="C16" i="2"/>
  <c r="C25" i="2"/>
  <c r="B4" i="2"/>
  <c r="B3" i="2"/>
  <c r="D14" i="2" l="1"/>
  <c r="H15" i="2" s="1"/>
  <c r="N13" i="1"/>
  <c r="N18" i="1" s="1"/>
  <c r="H13" i="1"/>
  <c r="I13" i="1" s="1"/>
  <c r="G15" i="2" l="1"/>
  <c r="J13" i="1"/>
  <c r="K13" i="1" s="1"/>
  <c r="N27" i="1" l="1"/>
  <c r="N42" i="1" l="1"/>
  <c r="N26" i="1" s="1"/>
  <c r="K36" i="1"/>
  <c r="K27" i="1"/>
  <c r="D16" i="2" l="1"/>
  <c r="H17" i="2" s="1"/>
  <c r="H23" i="2" s="1"/>
  <c r="K42" i="1"/>
  <c r="K50" i="1" s="1"/>
  <c r="I27" i="1"/>
  <c r="I36" i="1"/>
  <c r="K25" i="1"/>
  <c r="H15" i="1"/>
  <c r="J15" i="1" s="1"/>
  <c r="K15" i="1" s="1"/>
  <c r="G17" i="2" l="1"/>
  <c r="I15" i="1"/>
  <c r="N12" i="1"/>
  <c r="N58" i="1" s="1"/>
  <c r="K18" i="1"/>
  <c r="I42" i="1"/>
  <c r="I50" i="1" s="1"/>
  <c r="D12" i="2" l="1"/>
  <c r="K58" i="1"/>
  <c r="I18" i="1"/>
  <c r="I25" i="1"/>
  <c r="D23" i="2" l="1"/>
  <c r="G13" i="2"/>
  <c r="G23" i="2" s="1"/>
  <c r="F13" i="2"/>
  <c r="F23" i="2" s="1"/>
  <c r="I58" i="1"/>
  <c r="E18" i="2" l="1"/>
  <c r="E20" i="2"/>
  <c r="F24" i="2"/>
  <c r="F25" i="2" s="1"/>
  <c r="E12" i="2"/>
  <c r="G24" i="2"/>
  <c r="E16" i="2"/>
  <c r="E14" i="2"/>
  <c r="H24" i="2"/>
  <c r="E23" i="2" l="1"/>
  <c r="G25" i="2"/>
  <c r="H25" i="2" s="1"/>
</calcChain>
</file>

<file path=xl/sharedStrings.xml><?xml version="1.0" encoding="utf-8"?>
<sst xmlns="http://schemas.openxmlformats.org/spreadsheetml/2006/main" count="212" uniqueCount="109">
  <si>
    <t>Planilha Orçamentária</t>
  </si>
  <si>
    <t>ITEM</t>
  </si>
  <si>
    <t>DESCRIÇÃO DOS SERVIÇOS</t>
  </si>
  <si>
    <t>UN.</t>
  </si>
  <si>
    <t>QUANT.</t>
  </si>
  <si>
    <t>VALOR TOTAL</t>
  </si>
  <si>
    <t>(R$)</t>
  </si>
  <si>
    <t>VALOR (R$)</t>
  </si>
  <si>
    <t>m²</t>
  </si>
  <si>
    <t>Subtotal</t>
  </si>
  <si>
    <t>Valor TOTAL com BDI</t>
  </si>
  <si>
    <t>BM 1</t>
  </si>
  <si>
    <t>BM 2</t>
  </si>
  <si>
    <t>1.1</t>
  </si>
  <si>
    <t>2.1</t>
  </si>
  <si>
    <t>3.1</t>
  </si>
  <si>
    <t>3.2</t>
  </si>
  <si>
    <t>3.3</t>
  </si>
  <si>
    <t>3.4</t>
  </si>
  <si>
    <t>3.5</t>
  </si>
  <si>
    <t>15/10/209</t>
  </si>
  <si>
    <t>ORÇAMENTO</t>
  </si>
  <si>
    <t>CÓDIGO</t>
  </si>
  <si>
    <t>FONTE</t>
  </si>
  <si>
    <t>VALOR c/ BDI</t>
  </si>
  <si>
    <t>SINAPI</t>
  </si>
  <si>
    <t>2.2</t>
  </si>
  <si>
    <t>2.3</t>
  </si>
  <si>
    <t>2.4</t>
  </si>
  <si>
    <t>unid.</t>
  </si>
  <si>
    <t>______________________________________</t>
  </si>
  <si>
    <t>CRONOGRAMA</t>
  </si>
  <si>
    <t>Planilha Cronograma</t>
  </si>
  <si>
    <t>(%)</t>
  </si>
  <si>
    <t>CRONOGRAMA MENSAL</t>
  </si>
  <si>
    <t>Valores Totais</t>
  </si>
  <si>
    <t>Volmir Pedro Capitânio</t>
  </si>
  <si>
    <t>Prefeito Municipal de Jacuizinho</t>
  </si>
  <si>
    <t>Cotação</t>
  </si>
  <si>
    <t>peça</t>
  </si>
  <si>
    <t>Arlindo Wulff Neto</t>
  </si>
  <si>
    <t>Engenheiro Civil - CREA/RS 215407</t>
  </si>
  <si>
    <t>Obra:  Investimentos no Parque e Rodeios.</t>
  </si>
  <si>
    <t>Endereço: Parque de Eventos e Rodeios, no Município de Jacuizinho/RS.</t>
  </si>
  <si>
    <t>CANCHA DE LAÇO</t>
  </si>
  <si>
    <t>ARQUIBANCADA</t>
  </si>
  <si>
    <t>BRETE DE SOLTA</t>
  </si>
  <si>
    <t>BRETE DE SACA LAÇO</t>
  </si>
  <si>
    <t>4.1</t>
  </si>
  <si>
    <t>4.2</t>
  </si>
  <si>
    <t>5.1</t>
  </si>
  <si>
    <t>5.2</t>
  </si>
  <si>
    <t>1.2</t>
  </si>
  <si>
    <t>1.3</t>
  </si>
  <si>
    <t>SALA DA NARRAÇÃO</t>
  </si>
  <si>
    <t>2.5</t>
  </si>
  <si>
    <t>ORÇAMENTO  - Investimentos no Parque e Rodeios.</t>
  </si>
  <si>
    <t>3.6</t>
  </si>
  <si>
    <t>3.7</t>
  </si>
  <si>
    <t>4.3</t>
  </si>
  <si>
    <t>5.3</t>
  </si>
  <si>
    <t>CRONOGRAMA  - Investimentos no Parque e Rodeios.</t>
  </si>
  <si>
    <t>BDI =</t>
  </si>
  <si>
    <t>VALOR</t>
  </si>
  <si>
    <t>-</t>
  </si>
  <si>
    <t>Referência: Cotação/Levantamento de Valores/SINAPI</t>
  </si>
  <si>
    <t>1.4</t>
  </si>
  <si>
    <t>1.5</t>
  </si>
  <si>
    <t>3.8</t>
  </si>
  <si>
    <t>3.9</t>
  </si>
  <si>
    <t>3.10</t>
  </si>
  <si>
    <t>m</t>
  </si>
  <si>
    <t>Fornecimento e instalação de placas de concreto pré-fabricadas com malha dupla, alt.=128cm e compr.=585cm, com encaixe "tipo macho/femea", dimensão de 2,5x2,5cm, vergas=10cm e ângulo &lt; 45°, incluso acabamento das juntas, conforme projeto.</t>
  </si>
  <si>
    <t>Portão de ferro de correr - (5,60x1,50m), fornecimento, acabamento e instalação, conforme projeto.</t>
  </si>
  <si>
    <t>Fabricação e instalação de tesoura inteira em aço, vão de 7 m, para telha de fibrocimento, metálica, plástica ou termoacústica, inc. içamento.</t>
  </si>
  <si>
    <t>Trama de aço composta por terças para telhados de até 2 águas para telha de fibrocimento, metálica, plástica ou termoacústica, incluso transporte vertical.</t>
  </si>
  <si>
    <t>Telhamento com telha trapeizodal de aço/alumínio e = 0,5 mm, com até 2 águas, incluso içamento.</t>
  </si>
  <si>
    <t>Porta de ferro - (0,80x2,10m), fornecimento, acabamento e instalação, conforme projeto.</t>
  </si>
  <si>
    <t>Fabricação e instalação de tesoura inteira em aço, vão de 3 m, para telha de fibrocimento, metálica, plástica ou termoacústica, inc. içamento.</t>
  </si>
  <si>
    <t>Corrimão simples, diâmetro externo = 1 1/2", em aço galvanizado, para corrimão da escada e guarda-corpo da sacada.</t>
  </si>
  <si>
    <t>Jacuizinho/RS, 20 de agosto de 2020</t>
  </si>
  <si>
    <t>Fornecimento e instalação de pilaretes de concreto armado pré-moldado, seção mínima de 22x30cm, compr.= 250cm, com encaixe para placas de concreto armado pré-fabricada, larg.=10cm e prof.=3,50cm, incluso concretagem da fundação, conforme projeto.</t>
  </si>
  <si>
    <t>Fornecimento e instalação de pilaretes de apoio intermediário das placas em concreto armado, seção mínima de 20x30cm, compr.= 50cm, com encaixe "tipo U", incluso concretagem da fundação, conforme projeto.</t>
  </si>
  <si>
    <t>Fornecimento e instalação de degraus de assento de concreto armado pré-moldado, do "tipo L", dimensões mínima de 50x60x5cm, e compr.= 500cm, com malha de ferro dupla e acabam. das superf. Polida, incluso acabamento das juntas, conforme projeto.</t>
  </si>
  <si>
    <t>Fornecimento e instalação de pilar de concreto armado pré-moldado, seção mínima de 30x30cm, compr.= 650cm, com encaixe para placas de concreto armado pré-fabricada, larg.=10cm e prof.=3,50cm, incluso concretagem da fundação, conforme projeto.</t>
  </si>
  <si>
    <t>Fornecimento e instalação de placas de concreto pré-fabricadas para fechamento, com malha dupla, alt.=128cm e compr.=585cm, com encaixe "tipo macho/femea", dimensão de 2,5x2,5cm, vergas=10cm e ângulo &lt; 45°, e com espessura medial  mínima de 5,0cm, incluso tratamento das juntas, conf. projeto.</t>
  </si>
  <si>
    <t>Fornecimento e instalação de vigas para o mezanino, dimensão mínima de 20cmx35cm e compr.=540cm, com encaixe de dimensões=15x20x15cm, conforme projeto de detallhamento.</t>
  </si>
  <si>
    <t>Fornecimento e instalação de laje para mezanino, do "tipo duplo T", dimensão mínima de 150cmx600cm e espes.=10x20cm, e espes. das abas=5cm, incluso concretagem com malha de ferro, conforme detalhes/medidas do projeto, contendo a sacada e incluso a escada metálica interna de acesso ao 2° pav.</t>
  </si>
  <si>
    <t>3.11</t>
  </si>
  <si>
    <t>3.12</t>
  </si>
  <si>
    <t>Fabricação e instalação de tesoura inteira em aço, vão de 3 m, para telha de fibrocimento, metálica, plástica ou termoacústica, inc. içamento. (Fixação nos pilares de madeira dos bretes realocados no local)</t>
  </si>
  <si>
    <t>Portões de ferro - 2 x (5,0x1,60m) + (2,0x1,60m) + (1,65x1,60m), fornecimento, acabamento e instalação, conforme projeto.</t>
  </si>
  <si>
    <t>4.4</t>
  </si>
  <si>
    <t>5.4</t>
  </si>
  <si>
    <t>4.5</t>
  </si>
  <si>
    <t>Fornecimento e instalação de pilaretes de concreto armado pré-moldado, seção mínima de 20x20cm, compr.= 390cm, incluso concretagem da fundação, conforme projeto.</t>
  </si>
  <si>
    <t>Fornecimento e instalação de pilaretes de concreto armado pré-moldado, seção mínima de 22x30cm, compr.= 390cm, com encaixe para placas de concreto armado pré-fabricada, larg.=10cm e prof.=3,50cm, incluso concretagem da fundação, conforme projeto.</t>
  </si>
  <si>
    <t>m³</t>
  </si>
  <si>
    <t>Tela de aço soldada nervurada CA-60, Q-61, (0,97 kg/m2), diâmetro do fio = 3,4 mm, largura = 2,45 x 120 m de comprimento, espaçamento da malha = 15 x 15 cm.</t>
  </si>
  <si>
    <t>Vidro temperado incolor, espessura 6mm, fornecimento e instalacao, inclusive massa para vedacao. 6,72 (inferior) + 18,24 (sacada)</t>
  </si>
  <si>
    <t>Janela de aço de correr com 2 folhas para vidro, com vidros, batente, ferragens e pinturas anticorrosiva e de acabamento. - (2,00x0,80m), fornecimento, acabamento e instalação, conforme projeto.</t>
  </si>
  <si>
    <t>3.13</t>
  </si>
  <si>
    <t>3.14</t>
  </si>
  <si>
    <t>Concreto usinado bombeável, classe de resistência C25, com brita 0 e 1, slump = 100 +/- 20 mm, inclui serviço de bombeamento (NBR 8953), para piso térreo.</t>
  </si>
  <si>
    <t>3.15</t>
  </si>
  <si>
    <t>Lastro com preparo de fundo, largura maior ou igual a 1,5 m, com camada m3 de brita, lançamento mecanizado, em local com nível baixo de interferência.</t>
  </si>
  <si>
    <t>Escada metálica, conforme dimensões do projeto, acesso ao segundo pavimento. (dimensões mínimas: altura de degrau de 18cm e base de degrau de 28cm, e largura de escada mínima de 80cm)</t>
  </si>
  <si>
    <t>Fornecimento e instalação de pilar de concreto armado pré-moldado, seção mínima de 30x30cm, compr.= 650cm, com consolo de apoio para degraus de assento, incluso concretagem da fundação, conforme projeto.</t>
  </si>
  <si>
    <t>4.6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</si>
</sst>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3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vertical="center" wrapText="1"/>
    </xf>
    <xf numFmtId="4" fontId="3" fillId="0" borderId="7" xfId="0" applyNumberFormat="1" applyFont="1" applyBorder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right" vertical="center"/>
    </xf>
    <xf numFmtId="4" fontId="3" fillId="2" borderId="13" xfId="0" applyNumberFormat="1" applyFont="1" applyFill="1" applyBorder="1" applyAlignment="1">
      <alignment vertical="center"/>
    </xf>
    <xf numFmtId="0" fontId="2" fillId="0" borderId="12" xfId="0" applyFont="1" applyBorder="1" applyAlignment="1">
      <alignment horizontal="right" vertical="center"/>
    </xf>
    <xf numFmtId="4" fontId="2" fillId="0" borderId="13" xfId="0" applyNumberFormat="1" applyFont="1" applyBorder="1" applyAlignment="1">
      <alignment horizontal="right" vertical="center"/>
    </xf>
    <xf numFmtId="4" fontId="3" fillId="2" borderId="20" xfId="0" applyNumberFormat="1" applyFont="1" applyFill="1" applyBorder="1" applyAlignment="1">
      <alignment vertical="center"/>
    </xf>
    <xf numFmtId="4" fontId="3" fillId="2" borderId="2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2" borderId="11" xfId="0" applyFont="1" applyFill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4" fontId="2" fillId="0" borderId="0" xfId="2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8" fontId="2" fillId="0" borderId="15" xfId="0" applyNumberFormat="1" applyFont="1" applyBorder="1" applyAlignment="1">
      <alignment vertical="center"/>
    </xf>
    <xf numFmtId="10" fontId="2" fillId="0" borderId="15" xfId="3" applyNumberFormat="1" applyFont="1" applyBorder="1" applyAlignment="1">
      <alignment vertical="center"/>
    </xf>
    <xf numFmtId="4" fontId="3" fillId="0" borderId="7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" fontId="2" fillId="2" borderId="7" xfId="0" applyNumberFormat="1" applyFont="1" applyFill="1" applyBorder="1" applyAlignment="1">
      <alignment horizontal="right" vertical="center"/>
    </xf>
    <xf numFmtId="4" fontId="3" fillId="2" borderId="13" xfId="0" applyNumberFormat="1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1" applyFont="1" applyAlignment="1">
      <alignment vertical="center"/>
    </xf>
    <xf numFmtId="0" fontId="9" fillId="0" borderId="7" xfId="1" applyFont="1" applyBorder="1" applyAlignment="1">
      <alignment horizontal="right" vertical="center"/>
    </xf>
    <xf numFmtId="0" fontId="9" fillId="0" borderId="7" xfId="1" applyFont="1" applyBorder="1" applyAlignment="1">
      <alignment vertical="center"/>
    </xf>
    <xf numFmtId="0" fontId="9" fillId="0" borderId="13" xfId="1" applyFont="1" applyBorder="1" applyAlignment="1">
      <alignment vertical="center"/>
    </xf>
    <xf numFmtId="0" fontId="9" fillId="0" borderId="12" xfId="1" applyFont="1" applyBorder="1" applyAlignment="1">
      <alignment horizontal="center" vertical="center"/>
    </xf>
    <xf numFmtId="10" fontId="2" fillId="0" borderId="7" xfId="5" applyNumberFormat="1" applyFont="1" applyBorder="1" applyAlignment="1">
      <alignment vertical="center"/>
    </xf>
    <xf numFmtId="164" fontId="9" fillId="0" borderId="7" xfId="1" applyNumberFormat="1" applyFont="1" applyBorder="1" applyAlignment="1">
      <alignment vertical="center"/>
    </xf>
    <xf numFmtId="0" fontId="9" fillId="0" borderId="26" xfId="1" applyFont="1" applyBorder="1" applyAlignment="1">
      <alignment horizontal="center" vertical="center"/>
    </xf>
    <xf numFmtId="0" fontId="9" fillId="0" borderId="27" xfId="1" applyFont="1" applyBorder="1" applyAlignment="1">
      <alignment vertical="center"/>
    </xf>
    <xf numFmtId="10" fontId="2" fillId="0" borderId="27" xfId="5" applyNumberFormat="1" applyFont="1" applyBorder="1" applyAlignment="1">
      <alignment vertical="center"/>
    </xf>
    <xf numFmtId="164" fontId="2" fillId="0" borderId="0" xfId="4" applyFont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4" fontId="9" fillId="0" borderId="7" xfId="1" applyNumberFormat="1" applyFont="1" applyBorder="1" applyAlignment="1">
      <alignment horizontal="right" vertical="center"/>
    </xf>
    <xf numFmtId="0" fontId="9" fillId="0" borderId="27" xfId="1" applyFont="1" applyBorder="1" applyAlignment="1">
      <alignment horizontal="right" vertical="center"/>
    </xf>
    <xf numFmtId="164" fontId="2" fillId="0" borderId="0" xfId="4" applyFont="1" applyAlignment="1">
      <alignment horizontal="right" vertical="center"/>
    </xf>
    <xf numFmtId="0" fontId="9" fillId="0" borderId="7" xfId="1" applyFont="1" applyBorder="1" applyAlignment="1">
      <alignment horizontal="left" vertical="center"/>
    </xf>
    <xf numFmtId="10" fontId="7" fillId="5" borderId="7" xfId="5" applyNumberFormat="1" applyFont="1" applyFill="1" applyBorder="1" applyAlignment="1">
      <alignment vertical="center"/>
    </xf>
    <xf numFmtId="10" fontId="7" fillId="5" borderId="13" xfId="5" applyNumberFormat="1" applyFont="1" applyFill="1" applyBorder="1" applyAlignment="1">
      <alignment vertical="center"/>
    </xf>
    <xf numFmtId="4" fontId="2" fillId="0" borderId="0" xfId="0" applyNumberFormat="1" applyFont="1" applyBorder="1" applyAlignment="1"/>
    <xf numFmtId="0" fontId="3" fillId="0" borderId="0" xfId="0" applyFont="1" applyBorder="1" applyAlignment="1">
      <alignment vertical="center"/>
    </xf>
    <xf numFmtId="164" fontId="8" fillId="5" borderId="20" xfId="4" applyFont="1" applyFill="1" applyBorder="1" applyAlignment="1">
      <alignment horizontal="right" vertical="center"/>
    </xf>
    <xf numFmtId="10" fontId="2" fillId="0" borderId="12" xfId="5" applyNumberFormat="1" applyFont="1" applyBorder="1" applyAlignment="1">
      <alignment vertical="center"/>
    </xf>
    <xf numFmtId="10" fontId="2" fillId="0" borderId="13" xfId="5" applyNumberFormat="1" applyFont="1" applyBorder="1" applyAlignment="1">
      <alignment vertical="center"/>
    </xf>
    <xf numFmtId="10" fontId="9" fillId="6" borderId="26" xfId="1" applyNumberFormat="1" applyFont="1" applyFill="1" applyBorder="1" applyAlignment="1">
      <alignment vertical="center"/>
    </xf>
    <xf numFmtId="10" fontId="9" fillId="6" borderId="27" xfId="1" applyNumberFormat="1" applyFont="1" applyFill="1" applyBorder="1" applyAlignment="1">
      <alignment vertical="center"/>
    </xf>
    <xf numFmtId="10" fontId="9" fillId="6" borderId="28" xfId="1" applyNumberFormat="1" applyFont="1" applyFill="1" applyBorder="1" applyAlignment="1">
      <alignment vertical="center"/>
    </xf>
    <xf numFmtId="0" fontId="9" fillId="0" borderId="24" xfId="1" applyFont="1" applyBorder="1" applyAlignment="1">
      <alignment vertical="center"/>
    </xf>
    <xf numFmtId="0" fontId="9" fillId="0" borderId="25" xfId="1" applyFont="1" applyBorder="1" applyAlignment="1">
      <alignment horizontal="center" vertical="center"/>
    </xf>
    <xf numFmtId="0" fontId="9" fillId="0" borderId="25" xfId="1" applyFont="1" applyBorder="1" applyAlignment="1">
      <alignment horizontal="right" vertical="center"/>
    </xf>
    <xf numFmtId="0" fontId="9" fillId="0" borderId="25" xfId="1" applyFont="1" applyBorder="1" applyAlignment="1">
      <alignment vertical="center"/>
    </xf>
    <xf numFmtId="0" fontId="9" fillId="0" borderId="35" xfId="1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9" fontId="8" fillId="5" borderId="38" xfId="3" applyFont="1" applyFill="1" applyBorder="1" applyAlignment="1">
      <alignment horizontal="right" vertical="center"/>
    </xf>
    <xf numFmtId="164" fontId="9" fillId="5" borderId="24" xfId="1" applyNumberFormat="1" applyFont="1" applyFill="1" applyBorder="1" applyAlignment="1">
      <alignment vertical="center"/>
    </xf>
    <xf numFmtId="164" fontId="9" fillId="5" borderId="25" xfId="1" applyNumberFormat="1" applyFont="1" applyFill="1" applyBorder="1" applyAlignment="1">
      <alignment vertical="center"/>
    </xf>
    <xf numFmtId="164" fontId="9" fillId="5" borderId="35" xfId="1" applyNumberFormat="1" applyFont="1" applyFill="1" applyBorder="1" applyAlignment="1">
      <alignment vertical="center"/>
    </xf>
    <xf numFmtId="164" fontId="9" fillId="0" borderId="13" xfId="1" applyNumberFormat="1" applyFont="1" applyBorder="1" applyAlignment="1">
      <alignment vertical="center"/>
    </xf>
    <xf numFmtId="164" fontId="9" fillId="0" borderId="27" xfId="1" applyNumberFormat="1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3" fillId="2" borderId="8" xfId="0" applyFont="1" applyFill="1" applyBorder="1" applyAlignment="1">
      <alignment horizontal="center" vertical="center"/>
    </xf>
    <xf numFmtId="164" fontId="9" fillId="0" borderId="28" xfId="1" applyNumberFormat="1" applyFont="1" applyBorder="1" applyAlignment="1">
      <alignment vertical="center"/>
    </xf>
    <xf numFmtId="0" fontId="2" fillId="0" borderId="1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14" fontId="2" fillId="4" borderId="2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4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0" fillId="5" borderId="1" xfId="1" applyFont="1" applyFill="1" applyBorder="1" applyAlignment="1">
      <alignment horizontal="right" vertical="center"/>
    </xf>
    <xf numFmtId="0" fontId="10" fillId="5" borderId="29" xfId="1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</cellXfs>
  <cellStyles count="6">
    <cellStyle name="Moeda" xfId="2" builtinId="4"/>
    <cellStyle name="Normal" xfId="0" builtinId="0"/>
    <cellStyle name="Normal 2" xfId="1"/>
    <cellStyle name="Porcentagem" xfId="3" builtinId="5"/>
    <cellStyle name="Porcentagem 2" xfId="5"/>
    <cellStyle name="Vírgula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65"/>
  <sheetViews>
    <sheetView tabSelected="1" view="pageBreakPreview" topLeftCell="A56" zoomScale="80" zoomScaleNormal="90" zoomScaleSheetLayoutView="80" workbookViewId="0">
      <selection activeCell="E38" sqref="E38"/>
    </sheetView>
  </sheetViews>
  <sheetFormatPr defaultRowHeight="20.100000000000001" customHeight="1" x14ac:dyDescent="0.25"/>
  <cols>
    <col min="1" max="1" width="2.7109375" style="1" customWidth="1"/>
    <col min="2" max="2" width="6" style="1" customWidth="1"/>
    <col min="3" max="3" width="8.7109375" style="1" bestFit="1" customWidth="1"/>
    <col min="4" max="4" width="8.42578125" style="1" bestFit="1" customWidth="1"/>
    <col min="5" max="5" width="131.85546875" style="1" customWidth="1"/>
    <col min="6" max="6" width="6" style="21" bestFit="1" customWidth="1"/>
    <col min="7" max="7" width="15.28515625" style="1" customWidth="1"/>
    <col min="8" max="8" width="8.42578125" style="1" hidden="1" customWidth="1"/>
    <col min="9" max="9" width="12.28515625" style="1" hidden="1" customWidth="1"/>
    <col min="10" max="10" width="14.28515625" style="1" hidden="1" customWidth="1"/>
    <col min="11" max="11" width="12.28515625" style="1" hidden="1" customWidth="1"/>
    <col min="12" max="12" width="12.28515625" style="1" customWidth="1"/>
    <col min="13" max="13" width="13.7109375" style="1" bestFit="1" customWidth="1"/>
    <col min="14" max="14" width="15.28515625" style="1" bestFit="1" customWidth="1"/>
    <col min="15" max="15" width="2.7109375" style="1" customWidth="1"/>
    <col min="16" max="16" width="0" style="1" hidden="1" customWidth="1"/>
    <col min="17" max="16384" width="9.140625" style="1"/>
  </cols>
  <sheetData>
    <row r="1" spans="2:14" ht="20.100000000000001" customHeight="1" thickBot="1" x14ac:dyDescent="0.3"/>
    <row r="2" spans="2:14" ht="20.100000000000001" customHeight="1" thickBot="1" x14ac:dyDescent="0.3">
      <c r="B2" s="97" t="s">
        <v>56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9"/>
    </row>
    <row r="3" spans="2:14" ht="20.100000000000001" customHeight="1" x14ac:dyDescent="0.25">
      <c r="B3" s="100" t="s">
        <v>42</v>
      </c>
      <c r="C3" s="101"/>
      <c r="D3" s="101"/>
      <c r="E3" s="101"/>
      <c r="F3" s="36"/>
      <c r="G3" s="28"/>
      <c r="H3" s="28"/>
      <c r="I3" s="28"/>
      <c r="J3" s="28"/>
      <c r="K3" s="28"/>
      <c r="L3" s="28"/>
      <c r="M3" s="28"/>
      <c r="N3" s="29"/>
    </row>
    <row r="4" spans="2:14" ht="20.100000000000001" customHeight="1" x14ac:dyDescent="0.25">
      <c r="B4" s="95" t="s">
        <v>43</v>
      </c>
      <c r="C4" s="96"/>
      <c r="D4" s="96"/>
      <c r="E4" s="96"/>
      <c r="F4" s="12"/>
      <c r="G4" s="2"/>
      <c r="H4" s="102"/>
      <c r="I4" s="102"/>
      <c r="J4" s="102"/>
      <c r="K4" s="102"/>
      <c r="L4" s="102"/>
      <c r="M4" s="102"/>
      <c r="N4" s="20"/>
    </row>
    <row r="5" spans="2:14" ht="20.100000000000001" customHeight="1" x14ac:dyDescent="0.25">
      <c r="B5" s="95" t="s">
        <v>65</v>
      </c>
      <c r="C5" s="96"/>
      <c r="D5" s="96"/>
      <c r="E5" s="96"/>
      <c r="F5" s="12"/>
      <c r="G5" s="2"/>
      <c r="H5" s="2"/>
      <c r="I5" s="2"/>
      <c r="J5" s="2"/>
      <c r="K5" s="2"/>
      <c r="L5" s="2"/>
      <c r="M5" s="92" t="s">
        <v>62</v>
      </c>
      <c r="N5" s="31">
        <v>0.26350000000000001</v>
      </c>
    </row>
    <row r="6" spans="2:14" ht="20.100000000000001" customHeight="1" x14ac:dyDescent="0.25">
      <c r="B6" s="95" t="s">
        <v>0</v>
      </c>
      <c r="C6" s="96"/>
      <c r="D6" s="96"/>
      <c r="E6" s="96"/>
      <c r="F6" s="12"/>
      <c r="G6" s="2"/>
      <c r="H6" s="102"/>
      <c r="I6" s="102"/>
      <c r="J6" s="102"/>
      <c r="K6" s="102"/>
      <c r="L6" s="102"/>
      <c r="M6" s="102"/>
      <c r="N6" s="30"/>
    </row>
    <row r="7" spans="2:14" ht="20.100000000000001" customHeight="1" x14ac:dyDescent="0.25">
      <c r="B7" s="108" t="s">
        <v>21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10"/>
    </row>
    <row r="8" spans="2:14" ht="20.100000000000001" customHeight="1" thickBot="1" x14ac:dyDescent="0.3">
      <c r="B8" s="55"/>
      <c r="C8" s="2"/>
      <c r="D8" s="2"/>
      <c r="E8" s="2"/>
      <c r="F8" s="12"/>
      <c r="G8" s="2"/>
      <c r="H8" s="120" t="s">
        <v>20</v>
      </c>
      <c r="I8" s="120"/>
      <c r="J8" s="121">
        <v>43803</v>
      </c>
      <c r="K8" s="121"/>
      <c r="L8" s="2"/>
      <c r="M8" s="2"/>
      <c r="N8" s="56"/>
    </row>
    <row r="9" spans="2:14" ht="20.100000000000001" customHeight="1" x14ac:dyDescent="0.25">
      <c r="B9" s="111" t="s">
        <v>1</v>
      </c>
      <c r="C9" s="113" t="s">
        <v>22</v>
      </c>
      <c r="D9" s="113" t="s">
        <v>23</v>
      </c>
      <c r="E9" s="113" t="s">
        <v>2</v>
      </c>
      <c r="F9" s="113" t="s">
        <v>3</v>
      </c>
      <c r="G9" s="115" t="s">
        <v>4</v>
      </c>
      <c r="H9" s="117" t="s">
        <v>11</v>
      </c>
      <c r="I9" s="118"/>
      <c r="J9" s="118" t="s">
        <v>12</v>
      </c>
      <c r="K9" s="119"/>
      <c r="L9" s="93" t="s">
        <v>63</v>
      </c>
      <c r="M9" s="39" t="s">
        <v>24</v>
      </c>
      <c r="N9" s="60" t="s">
        <v>5</v>
      </c>
    </row>
    <row r="10" spans="2:14" ht="20.100000000000001" customHeight="1" thickBot="1" x14ac:dyDescent="0.3">
      <c r="B10" s="112"/>
      <c r="C10" s="114"/>
      <c r="D10" s="114"/>
      <c r="E10" s="114"/>
      <c r="F10" s="114"/>
      <c r="G10" s="116"/>
      <c r="H10" s="58" t="s">
        <v>4</v>
      </c>
      <c r="I10" s="57" t="s">
        <v>7</v>
      </c>
      <c r="J10" s="57" t="s">
        <v>4</v>
      </c>
      <c r="K10" s="59" t="s">
        <v>7</v>
      </c>
      <c r="L10" s="40" t="s">
        <v>6</v>
      </c>
      <c r="M10" s="40" t="s">
        <v>6</v>
      </c>
      <c r="N10" s="61" t="s">
        <v>6</v>
      </c>
    </row>
    <row r="11" spans="2:14" ht="20.100000000000001" customHeight="1" x14ac:dyDescent="0.25">
      <c r="B11" s="105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7"/>
    </row>
    <row r="12" spans="2:14" ht="20.100000000000001" customHeight="1" x14ac:dyDescent="0.25">
      <c r="B12" s="13">
        <v>1</v>
      </c>
      <c r="C12" s="22"/>
      <c r="D12" s="22"/>
      <c r="E12" s="9" t="s">
        <v>44</v>
      </c>
      <c r="F12" s="10"/>
      <c r="G12" s="9"/>
      <c r="H12" s="11"/>
      <c r="I12" s="11"/>
      <c r="J12" s="11"/>
      <c r="K12" s="11"/>
      <c r="L12" s="11"/>
      <c r="M12" s="11"/>
      <c r="N12" s="14">
        <f>N18</f>
        <v>87249.184535999986</v>
      </c>
    </row>
    <row r="13" spans="2:14" ht="30" customHeight="1" x14ac:dyDescent="0.25">
      <c r="B13" s="15" t="s">
        <v>13</v>
      </c>
      <c r="C13" s="23">
        <v>1</v>
      </c>
      <c r="D13" s="23" t="s">
        <v>38</v>
      </c>
      <c r="E13" s="7" t="s">
        <v>81</v>
      </c>
      <c r="F13" s="4" t="s">
        <v>39</v>
      </c>
      <c r="G13" s="5">
        <v>51</v>
      </c>
      <c r="H13" s="6">
        <f>G13</f>
        <v>51</v>
      </c>
      <c r="I13" s="6" t="e">
        <f>ROUNDUP(H13*#REF!,2)</f>
        <v>#REF!</v>
      </c>
      <c r="J13" s="6">
        <f>G13-H13</f>
        <v>0</v>
      </c>
      <c r="K13" s="6" t="e">
        <f>J13*#REF!</f>
        <v>#REF!</v>
      </c>
      <c r="L13" s="6" t="s">
        <v>64</v>
      </c>
      <c r="M13" s="6">
        <v>450</v>
      </c>
      <c r="N13" s="16">
        <f>M13*G13</f>
        <v>22950</v>
      </c>
    </row>
    <row r="14" spans="2:14" ht="30" customHeight="1" x14ac:dyDescent="0.25">
      <c r="B14" s="15" t="s">
        <v>52</v>
      </c>
      <c r="C14" s="23">
        <v>2</v>
      </c>
      <c r="D14" s="23" t="s">
        <v>38</v>
      </c>
      <c r="E14" s="7" t="s">
        <v>82</v>
      </c>
      <c r="F14" s="4" t="s">
        <v>39</v>
      </c>
      <c r="G14" s="5">
        <v>54</v>
      </c>
      <c r="H14" s="6"/>
      <c r="I14" s="6"/>
      <c r="J14" s="6"/>
      <c r="K14" s="6"/>
      <c r="L14" s="6" t="s">
        <v>64</v>
      </c>
      <c r="M14" s="6">
        <v>160</v>
      </c>
      <c r="N14" s="16">
        <f t="shared" ref="N14:N17" si="0">M14*G14</f>
        <v>8640</v>
      </c>
    </row>
    <row r="15" spans="2:14" ht="30" customHeight="1" x14ac:dyDescent="0.25">
      <c r="B15" s="15" t="s">
        <v>53</v>
      </c>
      <c r="C15" s="23">
        <v>3</v>
      </c>
      <c r="D15" s="23" t="s">
        <v>38</v>
      </c>
      <c r="E15" s="7" t="s">
        <v>72</v>
      </c>
      <c r="F15" s="4" t="s">
        <v>39</v>
      </c>
      <c r="G15" s="5">
        <v>51</v>
      </c>
      <c r="H15" s="6">
        <f>G15</f>
        <v>51</v>
      </c>
      <c r="I15" s="6" t="e">
        <f>ROUNDUP(H15*#REF!,2)</f>
        <v>#REF!</v>
      </c>
      <c r="J15" s="6">
        <f>G15-H15</f>
        <v>0</v>
      </c>
      <c r="K15" s="6" t="e">
        <f>J15*#REF!</f>
        <v>#REF!</v>
      </c>
      <c r="L15" s="6" t="s">
        <v>64</v>
      </c>
      <c r="M15" s="6">
        <v>800</v>
      </c>
      <c r="N15" s="16">
        <f t="shared" si="0"/>
        <v>40800</v>
      </c>
    </row>
    <row r="16" spans="2:14" ht="30" customHeight="1" x14ac:dyDescent="0.25">
      <c r="B16" s="15" t="s">
        <v>66</v>
      </c>
      <c r="C16" s="23">
        <v>100701</v>
      </c>
      <c r="D16" s="23" t="s">
        <v>25</v>
      </c>
      <c r="E16" s="7" t="s">
        <v>91</v>
      </c>
      <c r="F16" s="4" t="s">
        <v>8</v>
      </c>
      <c r="G16" s="5">
        <v>21.84</v>
      </c>
      <c r="H16" s="6">
        <f>G16</f>
        <v>21.84</v>
      </c>
      <c r="I16" s="6" t="e">
        <f>ROUNDUP(H16*#REF!,2)</f>
        <v>#REF!</v>
      </c>
      <c r="J16" s="6">
        <f>G16-H16</f>
        <v>0</v>
      </c>
      <c r="K16" s="6" t="e">
        <f>J16*#REF!</f>
        <v>#REF!</v>
      </c>
      <c r="L16" s="6">
        <v>388.9</v>
      </c>
      <c r="M16" s="6">
        <f t="shared" ref="M16:M17" si="1">L16+L16*$N$5</f>
        <v>491.37514999999996</v>
      </c>
      <c r="N16" s="16">
        <f t="shared" si="0"/>
        <v>10731.633275999999</v>
      </c>
    </row>
    <row r="17" spans="2:14" ht="30" customHeight="1" x14ac:dyDescent="0.25">
      <c r="B17" s="15" t="s">
        <v>67</v>
      </c>
      <c r="C17" s="23">
        <v>100701</v>
      </c>
      <c r="D17" s="23" t="s">
        <v>25</v>
      </c>
      <c r="E17" s="7" t="s">
        <v>73</v>
      </c>
      <c r="F17" s="4" t="s">
        <v>8</v>
      </c>
      <c r="G17" s="5">
        <v>8.4</v>
      </c>
      <c r="H17" s="6">
        <f>G17</f>
        <v>8.4</v>
      </c>
      <c r="I17" s="6" t="e">
        <f>ROUNDUP(H17*#REF!,2)</f>
        <v>#REF!</v>
      </c>
      <c r="J17" s="6">
        <f>G17-H17</f>
        <v>0</v>
      </c>
      <c r="K17" s="6" t="e">
        <f>J17*#REF!</f>
        <v>#REF!</v>
      </c>
      <c r="L17" s="6">
        <v>388.9</v>
      </c>
      <c r="M17" s="6">
        <f t="shared" si="1"/>
        <v>491.37514999999996</v>
      </c>
      <c r="N17" s="16">
        <f t="shared" si="0"/>
        <v>4127.5512600000002</v>
      </c>
    </row>
    <row r="18" spans="2:14" ht="20.100000000000001" customHeight="1" x14ac:dyDescent="0.25">
      <c r="B18" s="103" t="s">
        <v>9</v>
      </c>
      <c r="C18" s="104"/>
      <c r="D18" s="104"/>
      <c r="E18" s="104"/>
      <c r="F18" s="104"/>
      <c r="G18" s="104"/>
      <c r="H18" s="8"/>
      <c r="I18" s="8" t="e">
        <f>SUM(I15:I15)</f>
        <v>#REF!</v>
      </c>
      <c r="J18" s="8"/>
      <c r="K18" s="8" t="e">
        <f>ROUNDUP(SUM(K15:K15),2)</f>
        <v>#REF!</v>
      </c>
      <c r="L18" s="8"/>
      <c r="M18" s="6"/>
      <c r="N18" s="16">
        <f>SUM(N13:N17)</f>
        <v>87249.184535999986</v>
      </c>
    </row>
    <row r="19" spans="2:14" ht="20.100000000000001" customHeight="1" x14ac:dyDescent="0.25">
      <c r="B19" s="13">
        <v>2</v>
      </c>
      <c r="C19" s="22"/>
      <c r="D19" s="22"/>
      <c r="E19" s="9" t="s">
        <v>45</v>
      </c>
      <c r="F19" s="10"/>
      <c r="G19" s="9"/>
      <c r="H19" s="11"/>
      <c r="I19" s="11"/>
      <c r="J19" s="11"/>
      <c r="K19" s="11"/>
      <c r="L19" s="11"/>
      <c r="M19" s="34"/>
      <c r="N19" s="14">
        <f>N25</f>
        <v>47069.275419999998</v>
      </c>
    </row>
    <row r="20" spans="2:14" s="33" customFormat="1" ht="30" customHeight="1" x14ac:dyDescent="0.25">
      <c r="B20" s="15" t="s">
        <v>14</v>
      </c>
      <c r="C20" s="23">
        <v>4</v>
      </c>
      <c r="D20" s="23" t="s">
        <v>38</v>
      </c>
      <c r="E20" s="7" t="s">
        <v>107</v>
      </c>
      <c r="F20" s="4" t="s">
        <v>39</v>
      </c>
      <c r="G20" s="5">
        <v>6</v>
      </c>
      <c r="H20" s="6">
        <v>0</v>
      </c>
      <c r="I20" s="6" t="e">
        <f>H20*#REF!</f>
        <v>#REF!</v>
      </c>
      <c r="J20" s="6">
        <v>0</v>
      </c>
      <c r="K20" s="6" t="e">
        <f>J20*#REF!</f>
        <v>#REF!</v>
      </c>
      <c r="L20" s="6" t="s">
        <v>64</v>
      </c>
      <c r="M20" s="6">
        <v>1350</v>
      </c>
      <c r="N20" s="16">
        <f>M20*G20</f>
        <v>8100</v>
      </c>
    </row>
    <row r="21" spans="2:14" ht="30" customHeight="1" x14ac:dyDescent="0.25">
      <c r="B21" s="15" t="s">
        <v>26</v>
      </c>
      <c r="C21" s="23">
        <v>5</v>
      </c>
      <c r="D21" s="23" t="s">
        <v>38</v>
      </c>
      <c r="E21" s="7" t="s">
        <v>83</v>
      </c>
      <c r="F21" s="4" t="s">
        <v>39</v>
      </c>
      <c r="G21" s="5">
        <v>20</v>
      </c>
      <c r="H21" s="32"/>
      <c r="I21" s="32"/>
      <c r="J21" s="32"/>
      <c r="K21" s="32"/>
      <c r="L21" s="6" t="s">
        <v>64</v>
      </c>
      <c r="M21" s="6">
        <v>1150</v>
      </c>
      <c r="N21" s="16">
        <f t="shared" ref="N21:N24" si="2">M21*G21</f>
        <v>23000</v>
      </c>
    </row>
    <row r="22" spans="2:14" ht="30" customHeight="1" x14ac:dyDescent="0.25">
      <c r="B22" s="15" t="s">
        <v>27</v>
      </c>
      <c r="C22" s="23">
        <v>92610</v>
      </c>
      <c r="D22" s="23" t="s">
        <v>25</v>
      </c>
      <c r="E22" s="7" t="s">
        <v>74</v>
      </c>
      <c r="F22" s="4" t="s">
        <v>29</v>
      </c>
      <c r="G22" s="5">
        <v>6</v>
      </c>
      <c r="H22" s="32"/>
      <c r="I22" s="32"/>
      <c r="J22" s="32"/>
      <c r="K22" s="32"/>
      <c r="L22" s="6">
        <v>775.98</v>
      </c>
      <c r="M22" s="6">
        <f t="shared" ref="M22:M24" si="3">L22+L22*$N$5</f>
        <v>980.45073000000002</v>
      </c>
      <c r="N22" s="16">
        <f t="shared" si="2"/>
        <v>5882.7043800000001</v>
      </c>
    </row>
    <row r="23" spans="2:14" ht="30" customHeight="1" x14ac:dyDescent="0.25">
      <c r="B23" s="15" t="s">
        <v>28</v>
      </c>
      <c r="C23" s="23">
        <v>92580</v>
      </c>
      <c r="D23" s="23" t="s">
        <v>25</v>
      </c>
      <c r="E23" s="7" t="s">
        <v>75</v>
      </c>
      <c r="F23" s="4" t="s">
        <v>8</v>
      </c>
      <c r="G23" s="5">
        <v>90</v>
      </c>
      <c r="H23" s="32"/>
      <c r="I23" s="32"/>
      <c r="J23" s="32"/>
      <c r="K23" s="32"/>
      <c r="L23" s="6">
        <v>28.96</v>
      </c>
      <c r="M23" s="6">
        <f t="shared" si="3"/>
        <v>36.590960000000003</v>
      </c>
      <c r="N23" s="16">
        <f t="shared" si="2"/>
        <v>3293.1864</v>
      </c>
    </row>
    <row r="24" spans="2:14" ht="30" customHeight="1" x14ac:dyDescent="0.25">
      <c r="B24" s="15" t="s">
        <v>55</v>
      </c>
      <c r="C24" s="23">
        <v>94213</v>
      </c>
      <c r="D24" s="23" t="s">
        <v>25</v>
      </c>
      <c r="E24" s="7" t="s">
        <v>76</v>
      </c>
      <c r="F24" s="4" t="s">
        <v>8</v>
      </c>
      <c r="G24" s="5">
        <v>124</v>
      </c>
      <c r="H24" s="6"/>
      <c r="I24" s="6"/>
      <c r="J24" s="6"/>
      <c r="K24" s="6"/>
      <c r="L24" s="6">
        <v>43.36</v>
      </c>
      <c r="M24" s="6">
        <f t="shared" si="3"/>
        <v>54.785359999999997</v>
      </c>
      <c r="N24" s="16">
        <f t="shared" si="2"/>
        <v>6793.3846399999993</v>
      </c>
    </row>
    <row r="25" spans="2:14" ht="20.100000000000001" customHeight="1" x14ac:dyDescent="0.25">
      <c r="B25" s="103" t="s">
        <v>9</v>
      </c>
      <c r="C25" s="104"/>
      <c r="D25" s="104"/>
      <c r="E25" s="104"/>
      <c r="F25" s="104"/>
      <c r="G25" s="104"/>
      <c r="H25" s="8"/>
      <c r="I25" s="8">
        <f>SUM(I24)</f>
        <v>0</v>
      </c>
      <c r="J25" s="8"/>
      <c r="K25" s="8">
        <f>SUM(K24)</f>
        <v>0</v>
      </c>
      <c r="L25" s="8"/>
      <c r="M25" s="6"/>
      <c r="N25" s="16">
        <f>SUM(N20:N24)</f>
        <v>47069.275419999998</v>
      </c>
    </row>
    <row r="26" spans="2:14" ht="20.100000000000001" customHeight="1" x14ac:dyDescent="0.25">
      <c r="B26" s="13">
        <v>3</v>
      </c>
      <c r="C26" s="22"/>
      <c r="D26" s="22"/>
      <c r="E26" s="9" t="s">
        <v>54</v>
      </c>
      <c r="F26" s="10"/>
      <c r="G26" s="9"/>
      <c r="H26" s="11"/>
      <c r="I26" s="11"/>
      <c r="J26" s="11"/>
      <c r="K26" s="11"/>
      <c r="L26" s="11"/>
      <c r="M26" s="34"/>
      <c r="N26" s="35">
        <f>N42</f>
        <v>45346.933866800005</v>
      </c>
    </row>
    <row r="27" spans="2:14" ht="30" customHeight="1" x14ac:dyDescent="0.25">
      <c r="B27" s="15" t="s">
        <v>15</v>
      </c>
      <c r="C27" s="23">
        <v>6</v>
      </c>
      <c r="D27" s="23" t="s">
        <v>38</v>
      </c>
      <c r="E27" s="7" t="s">
        <v>84</v>
      </c>
      <c r="F27" s="4" t="s">
        <v>39</v>
      </c>
      <c r="G27" s="5">
        <v>4</v>
      </c>
      <c r="H27" s="6">
        <v>0</v>
      </c>
      <c r="I27" s="6" t="e">
        <f>H27*#REF!</f>
        <v>#REF!</v>
      </c>
      <c r="J27" s="6">
        <v>0</v>
      </c>
      <c r="K27" s="6" t="e">
        <f>J27*#REF!</f>
        <v>#REF!</v>
      </c>
      <c r="L27" s="6" t="s">
        <v>64</v>
      </c>
      <c r="M27" s="6">
        <v>1300</v>
      </c>
      <c r="N27" s="16">
        <f>M27*G27</f>
        <v>5200</v>
      </c>
    </row>
    <row r="28" spans="2:14" ht="30" customHeight="1" x14ac:dyDescent="0.25">
      <c r="B28" s="15" t="s">
        <v>16</v>
      </c>
      <c r="C28" s="23">
        <v>7</v>
      </c>
      <c r="D28" s="23" t="s">
        <v>38</v>
      </c>
      <c r="E28" s="7" t="s">
        <v>85</v>
      </c>
      <c r="F28" s="4" t="s">
        <v>39</v>
      </c>
      <c r="G28" s="5">
        <v>13</v>
      </c>
      <c r="H28" s="6"/>
      <c r="I28" s="6"/>
      <c r="J28" s="6"/>
      <c r="K28" s="6"/>
      <c r="L28" s="6" t="s">
        <v>64</v>
      </c>
      <c r="M28" s="6">
        <v>1100</v>
      </c>
      <c r="N28" s="16">
        <f t="shared" ref="N28:N36" si="4">M28*G28</f>
        <v>14300</v>
      </c>
    </row>
    <row r="29" spans="2:14" ht="30" customHeight="1" x14ac:dyDescent="0.25">
      <c r="B29" s="15" t="s">
        <v>17</v>
      </c>
      <c r="C29" s="23">
        <v>94116</v>
      </c>
      <c r="D29" s="23" t="s">
        <v>25</v>
      </c>
      <c r="E29" s="7" t="s">
        <v>105</v>
      </c>
      <c r="F29" s="4" t="s">
        <v>97</v>
      </c>
      <c r="G29" s="5">
        <v>0.6</v>
      </c>
      <c r="H29" s="6"/>
      <c r="I29" s="6"/>
      <c r="J29" s="6"/>
      <c r="K29" s="6"/>
      <c r="L29" s="5">
        <v>116.49</v>
      </c>
      <c r="M29" s="6">
        <f t="shared" ref="M29:M31" si="5">L29+L29*$N$5</f>
        <v>147.185115</v>
      </c>
      <c r="N29" s="16">
        <f t="shared" si="4"/>
        <v>88.311068999999989</v>
      </c>
    </row>
    <row r="30" spans="2:14" ht="30" customHeight="1" x14ac:dyDescent="0.25">
      <c r="B30" s="15" t="s">
        <v>18</v>
      </c>
      <c r="C30" s="23">
        <v>1527</v>
      </c>
      <c r="D30" s="23" t="s">
        <v>25</v>
      </c>
      <c r="E30" s="7" t="s">
        <v>103</v>
      </c>
      <c r="F30" s="4" t="s">
        <v>97</v>
      </c>
      <c r="G30" s="5">
        <v>1.8</v>
      </c>
      <c r="H30" s="6"/>
      <c r="I30" s="6"/>
      <c r="J30" s="6"/>
      <c r="K30" s="6"/>
      <c r="L30" s="6">
        <v>333.47</v>
      </c>
      <c r="M30" s="6">
        <f t="shared" si="5"/>
        <v>421.33934500000004</v>
      </c>
      <c r="N30" s="16">
        <f t="shared" si="4"/>
        <v>758.41082100000006</v>
      </c>
    </row>
    <row r="31" spans="2:14" ht="30" customHeight="1" x14ac:dyDescent="0.25">
      <c r="B31" s="15" t="s">
        <v>19</v>
      </c>
      <c r="C31" s="23">
        <v>10917</v>
      </c>
      <c r="D31" s="23" t="s">
        <v>25</v>
      </c>
      <c r="E31" s="7" t="s">
        <v>98</v>
      </c>
      <c r="F31" s="4" t="s">
        <v>8</v>
      </c>
      <c r="G31" s="5">
        <v>30</v>
      </c>
      <c r="H31" s="6"/>
      <c r="I31" s="6"/>
      <c r="J31" s="6"/>
      <c r="K31" s="6"/>
      <c r="L31" s="6">
        <v>6.39</v>
      </c>
      <c r="M31" s="6">
        <f t="shared" si="5"/>
        <v>8.0737649999999999</v>
      </c>
      <c r="N31" s="16">
        <f t="shared" si="4"/>
        <v>242.21295000000001</v>
      </c>
    </row>
    <row r="32" spans="2:14" ht="30" customHeight="1" x14ac:dyDescent="0.25">
      <c r="B32" s="15" t="s">
        <v>57</v>
      </c>
      <c r="C32" s="23">
        <v>8</v>
      </c>
      <c r="D32" s="23" t="s">
        <v>38</v>
      </c>
      <c r="E32" s="7" t="s">
        <v>86</v>
      </c>
      <c r="F32" s="4" t="s">
        <v>39</v>
      </c>
      <c r="G32" s="5">
        <v>4</v>
      </c>
      <c r="H32" s="6"/>
      <c r="I32" s="6"/>
      <c r="J32" s="6"/>
      <c r="K32" s="6"/>
      <c r="L32" s="6" t="s">
        <v>64</v>
      </c>
      <c r="M32" s="6">
        <v>900</v>
      </c>
      <c r="N32" s="16">
        <f t="shared" si="4"/>
        <v>3600</v>
      </c>
    </row>
    <row r="33" spans="2:14" ht="30" customHeight="1" x14ac:dyDescent="0.25">
      <c r="B33" s="15" t="s">
        <v>58</v>
      </c>
      <c r="C33" s="23">
        <v>9</v>
      </c>
      <c r="D33" s="23" t="s">
        <v>38</v>
      </c>
      <c r="E33" s="7" t="s">
        <v>87</v>
      </c>
      <c r="F33" s="4" t="s">
        <v>39</v>
      </c>
      <c r="G33" s="5">
        <v>6.5</v>
      </c>
      <c r="H33" s="6"/>
      <c r="I33" s="6"/>
      <c r="J33" s="6"/>
      <c r="K33" s="6"/>
      <c r="L33" s="6" t="s">
        <v>64</v>
      </c>
      <c r="M33" s="6">
        <v>800</v>
      </c>
      <c r="N33" s="16">
        <f t="shared" si="4"/>
        <v>5200</v>
      </c>
    </row>
    <row r="34" spans="2:14" ht="30" customHeight="1" x14ac:dyDescent="0.25">
      <c r="B34" s="15" t="s">
        <v>68</v>
      </c>
      <c r="C34" s="23">
        <v>10</v>
      </c>
      <c r="D34" s="23" t="s">
        <v>38</v>
      </c>
      <c r="E34" s="7" t="s">
        <v>106</v>
      </c>
      <c r="F34" s="4" t="s">
        <v>39</v>
      </c>
      <c r="G34" s="5">
        <v>1</v>
      </c>
      <c r="H34" s="6"/>
      <c r="I34" s="6"/>
      <c r="J34" s="6"/>
      <c r="K34" s="6"/>
      <c r="L34" s="6" t="s">
        <v>64</v>
      </c>
      <c r="M34" s="6">
        <v>1500</v>
      </c>
      <c r="N34" s="16">
        <f t="shared" si="4"/>
        <v>1500</v>
      </c>
    </row>
    <row r="35" spans="2:14" ht="30" customHeight="1" x14ac:dyDescent="0.25">
      <c r="B35" s="15" t="s">
        <v>69</v>
      </c>
      <c r="C35" s="23">
        <v>92610</v>
      </c>
      <c r="D35" s="23" t="s">
        <v>25</v>
      </c>
      <c r="E35" s="7" t="s">
        <v>74</v>
      </c>
      <c r="F35" s="4" t="s">
        <v>29</v>
      </c>
      <c r="G35" s="5">
        <v>4</v>
      </c>
      <c r="H35" s="6"/>
      <c r="I35" s="6"/>
      <c r="J35" s="6"/>
      <c r="K35" s="6"/>
      <c r="L35" s="6">
        <v>775.98</v>
      </c>
      <c r="M35" s="6">
        <f t="shared" ref="M35:M41" si="6">L35+L35*$N$5</f>
        <v>980.45073000000002</v>
      </c>
      <c r="N35" s="16">
        <f t="shared" si="4"/>
        <v>3921.8029200000001</v>
      </c>
    </row>
    <row r="36" spans="2:14" ht="30" customHeight="1" x14ac:dyDescent="0.25">
      <c r="B36" s="15" t="s">
        <v>70</v>
      </c>
      <c r="C36" s="23">
        <v>92580</v>
      </c>
      <c r="D36" s="23" t="s">
        <v>25</v>
      </c>
      <c r="E36" s="7" t="s">
        <v>75</v>
      </c>
      <c r="F36" s="4" t="s">
        <v>8</v>
      </c>
      <c r="G36" s="5">
        <v>36</v>
      </c>
      <c r="H36" s="6">
        <v>0</v>
      </c>
      <c r="I36" s="6" t="e">
        <f>H36*#REF!</f>
        <v>#REF!</v>
      </c>
      <c r="J36" s="6">
        <v>0</v>
      </c>
      <c r="K36" s="6" t="e">
        <f>J36*#REF!</f>
        <v>#REF!</v>
      </c>
      <c r="L36" s="6">
        <v>28.96</v>
      </c>
      <c r="M36" s="6">
        <f t="shared" si="6"/>
        <v>36.590960000000003</v>
      </c>
      <c r="N36" s="16">
        <f t="shared" si="4"/>
        <v>1317.2745600000001</v>
      </c>
    </row>
    <row r="37" spans="2:14" ht="30" customHeight="1" x14ac:dyDescent="0.25">
      <c r="B37" s="15" t="s">
        <v>88</v>
      </c>
      <c r="C37" s="23">
        <v>94213</v>
      </c>
      <c r="D37" s="23" t="s">
        <v>25</v>
      </c>
      <c r="E37" s="7" t="s">
        <v>76</v>
      </c>
      <c r="F37" s="4" t="s">
        <v>8</v>
      </c>
      <c r="G37" s="5">
        <v>49</v>
      </c>
      <c r="H37" s="6">
        <v>0</v>
      </c>
      <c r="I37" s="6" t="e">
        <f>H37*#REF!</f>
        <v>#REF!</v>
      </c>
      <c r="J37" s="6">
        <v>0</v>
      </c>
      <c r="K37" s="6" t="e">
        <f>J37*#REF!</f>
        <v>#REF!</v>
      </c>
      <c r="L37" s="6">
        <v>43.36</v>
      </c>
      <c r="M37" s="6">
        <f t="shared" ref="M37:M40" si="7">L37+L37*$N$5</f>
        <v>54.785359999999997</v>
      </c>
      <c r="N37" s="16">
        <f>M37*G37</f>
        <v>2684.4826399999997</v>
      </c>
    </row>
    <row r="38" spans="2:14" ht="30" customHeight="1" x14ac:dyDescent="0.25">
      <c r="B38" s="15" t="s">
        <v>89</v>
      </c>
      <c r="C38" s="23">
        <v>99855</v>
      </c>
      <c r="D38" s="23" t="s">
        <v>25</v>
      </c>
      <c r="E38" s="7" t="s">
        <v>79</v>
      </c>
      <c r="F38" s="4" t="s">
        <v>71</v>
      </c>
      <c r="G38" s="5">
        <v>7.6</v>
      </c>
      <c r="H38" s="6"/>
      <c r="I38" s="6"/>
      <c r="J38" s="6"/>
      <c r="K38" s="6"/>
      <c r="L38" s="6">
        <v>72.209999999999994</v>
      </c>
      <c r="M38" s="6">
        <f t="shared" si="7"/>
        <v>91.237335000000002</v>
      </c>
      <c r="N38" s="16">
        <f t="shared" ref="N38:N39" si="8">M38*G38</f>
        <v>693.40374599999996</v>
      </c>
    </row>
    <row r="39" spans="2:14" ht="30" customHeight="1" x14ac:dyDescent="0.25">
      <c r="B39" s="15" t="s">
        <v>101</v>
      </c>
      <c r="C39" s="23">
        <v>100701</v>
      </c>
      <c r="D39" s="23" t="s">
        <v>25</v>
      </c>
      <c r="E39" s="7" t="s">
        <v>77</v>
      </c>
      <c r="F39" s="4" t="s">
        <v>8</v>
      </c>
      <c r="G39" s="5">
        <v>1.68</v>
      </c>
      <c r="H39" s="6"/>
      <c r="I39" s="6"/>
      <c r="J39" s="6"/>
      <c r="K39" s="6"/>
      <c r="L39" s="6">
        <v>388.9</v>
      </c>
      <c r="M39" s="6">
        <f t="shared" si="7"/>
        <v>491.37514999999996</v>
      </c>
      <c r="N39" s="16">
        <f t="shared" si="8"/>
        <v>825.51025199999992</v>
      </c>
    </row>
    <row r="40" spans="2:14" ht="30" customHeight="1" x14ac:dyDescent="0.25">
      <c r="B40" s="15" t="s">
        <v>102</v>
      </c>
      <c r="C40" s="23">
        <v>94560</v>
      </c>
      <c r="D40" s="23" t="s">
        <v>25</v>
      </c>
      <c r="E40" s="7" t="s">
        <v>100</v>
      </c>
      <c r="F40" s="4" t="s">
        <v>8</v>
      </c>
      <c r="G40" s="5">
        <v>1.6</v>
      </c>
      <c r="H40" s="6">
        <v>0</v>
      </c>
      <c r="I40" s="6" t="e">
        <f>H40*#REF!</f>
        <v>#REF!</v>
      </c>
      <c r="J40" s="6">
        <v>0</v>
      </c>
      <c r="K40" s="6" t="e">
        <f>J40*#REF!</f>
        <v>#REF!</v>
      </c>
      <c r="L40" s="5">
        <v>535.17999999999995</v>
      </c>
      <c r="M40" s="6">
        <f t="shared" si="7"/>
        <v>676.19992999999999</v>
      </c>
      <c r="N40" s="16">
        <f>M40*G40</f>
        <v>1081.9198880000001</v>
      </c>
    </row>
    <row r="41" spans="2:14" ht="30" customHeight="1" x14ac:dyDescent="0.25">
      <c r="B41" s="15" t="s">
        <v>104</v>
      </c>
      <c r="C41" s="23">
        <v>72118</v>
      </c>
      <c r="D41" s="23" t="s">
        <v>25</v>
      </c>
      <c r="E41" s="7" t="s">
        <v>99</v>
      </c>
      <c r="F41" s="4" t="s">
        <v>8</v>
      </c>
      <c r="G41" s="5">
        <v>24.96</v>
      </c>
      <c r="H41" s="6">
        <v>0</v>
      </c>
      <c r="I41" s="6" t="e">
        <f>H41*#REF!</f>
        <v>#REF!</v>
      </c>
      <c r="J41" s="6">
        <v>0</v>
      </c>
      <c r="K41" s="6" t="e">
        <f>J41*#REF!</f>
        <v>#REF!</v>
      </c>
      <c r="L41" s="5">
        <v>124.73</v>
      </c>
      <c r="M41" s="6">
        <f t="shared" si="6"/>
        <v>157.59635500000002</v>
      </c>
      <c r="N41" s="16">
        <f>M41*G41</f>
        <v>3933.6050208000006</v>
      </c>
    </row>
    <row r="42" spans="2:14" ht="20.100000000000001" customHeight="1" x14ac:dyDescent="0.25">
      <c r="B42" s="103" t="s">
        <v>9</v>
      </c>
      <c r="C42" s="104"/>
      <c r="D42" s="104"/>
      <c r="E42" s="104"/>
      <c r="F42" s="104"/>
      <c r="G42" s="104"/>
      <c r="H42" s="8"/>
      <c r="I42" s="8" t="e">
        <f>SUM(I27:I41)</f>
        <v>#REF!</v>
      </c>
      <c r="J42" s="8"/>
      <c r="K42" s="8" t="e">
        <f>SUM(K27:K41)</f>
        <v>#REF!</v>
      </c>
      <c r="L42" s="8"/>
      <c r="M42" s="6"/>
      <c r="N42" s="16">
        <f>SUM(N27:N41)</f>
        <v>45346.933866800005</v>
      </c>
    </row>
    <row r="43" spans="2:14" ht="20.100000000000001" customHeight="1" x14ac:dyDescent="0.25">
      <c r="B43" s="13">
        <v>4</v>
      </c>
      <c r="C43" s="22"/>
      <c r="D43" s="22"/>
      <c r="E43" s="9" t="s">
        <v>46</v>
      </c>
      <c r="F43" s="10"/>
      <c r="G43" s="9"/>
      <c r="H43" s="11"/>
      <c r="I43" s="11"/>
      <c r="J43" s="11"/>
      <c r="K43" s="11"/>
      <c r="L43" s="11"/>
      <c r="M43" s="34"/>
      <c r="N43" s="35">
        <f>N50</f>
        <v>14033.131998000001</v>
      </c>
    </row>
    <row r="44" spans="2:14" ht="30" customHeight="1" x14ac:dyDescent="0.25">
      <c r="B44" s="15" t="s">
        <v>48</v>
      </c>
      <c r="C44" s="23">
        <v>11</v>
      </c>
      <c r="D44" s="23" t="s">
        <v>38</v>
      </c>
      <c r="E44" s="7" t="s">
        <v>96</v>
      </c>
      <c r="F44" s="4" t="s">
        <v>39</v>
      </c>
      <c r="G44" s="5">
        <v>2</v>
      </c>
      <c r="H44" s="6">
        <f>G44</f>
        <v>2</v>
      </c>
      <c r="I44" s="6" t="e">
        <f>ROUNDUP(H44*#REF!,2)</f>
        <v>#REF!</v>
      </c>
      <c r="J44" s="6">
        <f>G44-H44</f>
        <v>0</v>
      </c>
      <c r="K44" s="6" t="e">
        <f>J44*#REF!</f>
        <v>#REF!</v>
      </c>
      <c r="L44" s="6" t="s">
        <v>64</v>
      </c>
      <c r="M44" s="6">
        <v>750</v>
      </c>
      <c r="N44" s="16">
        <f>M44*G44</f>
        <v>1500</v>
      </c>
    </row>
    <row r="45" spans="2:14" ht="30" customHeight="1" x14ac:dyDescent="0.25">
      <c r="B45" s="15" t="s">
        <v>49</v>
      </c>
      <c r="C45" s="23">
        <v>12</v>
      </c>
      <c r="D45" s="23" t="s">
        <v>38</v>
      </c>
      <c r="E45" s="7" t="s">
        <v>95</v>
      </c>
      <c r="F45" s="4" t="s">
        <v>39</v>
      </c>
      <c r="G45" s="5">
        <v>6</v>
      </c>
      <c r="H45" s="6">
        <f>G45</f>
        <v>6</v>
      </c>
      <c r="I45" s="6" t="e">
        <f>ROUNDUP(H45*#REF!,2)</f>
        <v>#REF!</v>
      </c>
      <c r="J45" s="6">
        <f>G45-H45</f>
        <v>0</v>
      </c>
      <c r="K45" s="6" t="e">
        <f>J45*#REF!</f>
        <v>#REF!</v>
      </c>
      <c r="L45" s="6" t="s">
        <v>64</v>
      </c>
      <c r="M45" s="6">
        <v>600</v>
      </c>
      <c r="N45" s="16">
        <f>M45*G45</f>
        <v>3600</v>
      </c>
    </row>
    <row r="46" spans="2:14" ht="30" customHeight="1" x14ac:dyDescent="0.25">
      <c r="B46" s="15" t="s">
        <v>59</v>
      </c>
      <c r="C46" s="23">
        <v>92602</v>
      </c>
      <c r="D46" s="23" t="s">
        <v>25</v>
      </c>
      <c r="E46" s="7" t="s">
        <v>90</v>
      </c>
      <c r="F46" s="4" t="s">
        <v>29</v>
      </c>
      <c r="G46" s="5">
        <v>2</v>
      </c>
      <c r="H46" s="6">
        <v>0</v>
      </c>
      <c r="I46" s="6" t="e">
        <f>H46*#REF!</f>
        <v>#REF!</v>
      </c>
      <c r="J46" s="6">
        <v>0</v>
      </c>
      <c r="K46" s="6" t="e">
        <f>J46*#REF!</f>
        <v>#REF!</v>
      </c>
      <c r="L46" s="6">
        <v>448.47</v>
      </c>
      <c r="M46" s="6">
        <f t="shared" ref="M46:M49" si="9">L46+L46*$N$5</f>
        <v>566.6418450000001</v>
      </c>
      <c r="N46" s="16">
        <f>M46*G46</f>
        <v>1133.2836900000002</v>
      </c>
    </row>
    <row r="47" spans="2:14" ht="30" customHeight="1" x14ac:dyDescent="0.25">
      <c r="B47" s="15" t="s">
        <v>92</v>
      </c>
      <c r="C47" s="23">
        <v>92610</v>
      </c>
      <c r="D47" s="23" t="s">
        <v>25</v>
      </c>
      <c r="E47" s="7" t="s">
        <v>74</v>
      </c>
      <c r="F47" s="4" t="s">
        <v>29</v>
      </c>
      <c r="G47" s="5">
        <v>2</v>
      </c>
      <c r="H47" s="6"/>
      <c r="I47" s="6"/>
      <c r="J47" s="6"/>
      <c r="K47" s="6"/>
      <c r="L47" s="6">
        <v>775.98</v>
      </c>
      <c r="M47" s="6">
        <f t="shared" si="9"/>
        <v>980.45073000000002</v>
      </c>
      <c r="N47" s="16">
        <f>M47*G47</f>
        <v>1960.90146</v>
      </c>
    </row>
    <row r="48" spans="2:14" ht="30" customHeight="1" x14ac:dyDescent="0.25">
      <c r="B48" s="15" t="s">
        <v>94</v>
      </c>
      <c r="C48" s="23">
        <v>92580</v>
      </c>
      <c r="D48" s="23" t="s">
        <v>25</v>
      </c>
      <c r="E48" s="7" t="s">
        <v>75</v>
      </c>
      <c r="F48" s="4" t="s">
        <v>8</v>
      </c>
      <c r="G48" s="5">
        <v>63.9</v>
      </c>
      <c r="H48" s="6"/>
      <c r="I48" s="6"/>
      <c r="J48" s="6"/>
      <c r="K48" s="6"/>
      <c r="L48" s="6">
        <v>28.96</v>
      </c>
      <c r="M48" s="6">
        <f t="shared" si="9"/>
        <v>36.590960000000003</v>
      </c>
      <c r="N48" s="16">
        <f t="shared" ref="N48:N49" si="10">M48*G48</f>
        <v>2338.1623440000003</v>
      </c>
    </row>
    <row r="49" spans="2:14" ht="30" customHeight="1" x14ac:dyDescent="0.25">
      <c r="B49" s="15" t="s">
        <v>108</v>
      </c>
      <c r="C49" s="23">
        <v>94213</v>
      </c>
      <c r="D49" s="23" t="s">
        <v>25</v>
      </c>
      <c r="E49" s="7" t="s">
        <v>76</v>
      </c>
      <c r="F49" s="4" t="s">
        <v>8</v>
      </c>
      <c r="G49" s="5">
        <v>63.9</v>
      </c>
      <c r="H49" s="6">
        <v>0</v>
      </c>
      <c r="I49" s="6" t="e">
        <f>H49*#REF!</f>
        <v>#REF!</v>
      </c>
      <c r="J49" s="6">
        <v>0</v>
      </c>
      <c r="K49" s="6" t="e">
        <f>J49*#REF!</f>
        <v>#REF!</v>
      </c>
      <c r="L49" s="6">
        <v>43.36</v>
      </c>
      <c r="M49" s="6">
        <f t="shared" si="9"/>
        <v>54.785359999999997</v>
      </c>
      <c r="N49" s="16">
        <f t="shared" si="10"/>
        <v>3500.7845039999997</v>
      </c>
    </row>
    <row r="50" spans="2:14" ht="20.100000000000001" customHeight="1" x14ac:dyDescent="0.25">
      <c r="B50" s="103" t="s">
        <v>9</v>
      </c>
      <c r="C50" s="104"/>
      <c r="D50" s="104"/>
      <c r="E50" s="104"/>
      <c r="F50" s="104"/>
      <c r="G50" s="104"/>
      <c r="H50" s="8"/>
      <c r="I50" s="8" t="e">
        <f>SUM(I41:I49)</f>
        <v>#REF!</v>
      </c>
      <c r="J50" s="8"/>
      <c r="K50" s="8" t="e">
        <f>SUM(K41:K49)</f>
        <v>#REF!</v>
      </c>
      <c r="L50" s="8"/>
      <c r="M50" s="6"/>
      <c r="N50" s="16">
        <f>SUM(N44:N49)</f>
        <v>14033.131998000001</v>
      </c>
    </row>
    <row r="51" spans="2:14" ht="20.100000000000001" customHeight="1" x14ac:dyDescent="0.25">
      <c r="B51" s="13">
        <v>5</v>
      </c>
      <c r="C51" s="22"/>
      <c r="D51" s="22"/>
      <c r="E51" s="9" t="s">
        <v>47</v>
      </c>
      <c r="F51" s="10"/>
      <c r="G51" s="9"/>
      <c r="H51" s="11"/>
      <c r="I51" s="11"/>
      <c r="J51" s="11"/>
      <c r="K51" s="11"/>
      <c r="L51" s="11"/>
      <c r="M51" s="34"/>
      <c r="N51" s="35">
        <f>N56</f>
        <v>6344.6992950000003</v>
      </c>
    </row>
    <row r="52" spans="2:14" ht="30" customHeight="1" x14ac:dyDescent="0.25">
      <c r="B52" s="15" t="s">
        <v>50</v>
      </c>
      <c r="C52" s="23">
        <v>13</v>
      </c>
      <c r="D52" s="23" t="s">
        <v>38</v>
      </c>
      <c r="E52" s="7" t="s">
        <v>96</v>
      </c>
      <c r="F52" s="4" t="s">
        <v>39</v>
      </c>
      <c r="G52" s="5">
        <v>4</v>
      </c>
      <c r="H52" s="6">
        <f>G52</f>
        <v>4</v>
      </c>
      <c r="I52" s="6" t="e">
        <f>ROUNDUP(H52*#REF!,2)</f>
        <v>#REF!</v>
      </c>
      <c r="J52" s="6">
        <f>G52-H52</f>
        <v>0</v>
      </c>
      <c r="K52" s="6" t="e">
        <f>J52*#REF!</f>
        <v>#REF!</v>
      </c>
      <c r="L52" s="6" t="s">
        <v>64</v>
      </c>
      <c r="M52" s="6">
        <v>750</v>
      </c>
      <c r="N52" s="16">
        <f>M52*G52</f>
        <v>3000</v>
      </c>
    </row>
    <row r="53" spans="2:14" ht="30" customHeight="1" x14ac:dyDescent="0.25">
      <c r="B53" s="15" t="s">
        <v>51</v>
      </c>
      <c r="C53" s="23">
        <v>92602</v>
      </c>
      <c r="D53" s="23" t="s">
        <v>25</v>
      </c>
      <c r="E53" s="7" t="s">
        <v>78</v>
      </c>
      <c r="F53" s="4" t="s">
        <v>29</v>
      </c>
      <c r="G53" s="5">
        <v>3</v>
      </c>
      <c r="H53" s="6">
        <v>0</v>
      </c>
      <c r="I53" s="6" t="e">
        <f>H53*#REF!</f>
        <v>#REF!</v>
      </c>
      <c r="J53" s="6">
        <v>0</v>
      </c>
      <c r="K53" s="6" t="e">
        <f>J53*#REF!</f>
        <v>#REF!</v>
      </c>
      <c r="L53" s="6">
        <v>448.47</v>
      </c>
      <c r="M53" s="6">
        <f t="shared" ref="M53:M55" si="11">L53+L53*$N$5</f>
        <v>566.6418450000001</v>
      </c>
      <c r="N53" s="16">
        <f>M53*G53</f>
        <v>1699.9255350000003</v>
      </c>
    </row>
    <row r="54" spans="2:14" ht="30" customHeight="1" x14ac:dyDescent="0.25">
      <c r="B54" s="15" t="s">
        <v>60</v>
      </c>
      <c r="C54" s="23">
        <v>92580</v>
      </c>
      <c r="D54" s="23" t="s">
        <v>25</v>
      </c>
      <c r="E54" s="7" t="s">
        <v>75</v>
      </c>
      <c r="F54" s="4" t="s">
        <v>8</v>
      </c>
      <c r="G54" s="5">
        <v>18</v>
      </c>
      <c r="H54" s="6"/>
      <c r="I54" s="6"/>
      <c r="J54" s="6"/>
      <c r="K54" s="6"/>
      <c r="L54" s="6">
        <v>28.96</v>
      </c>
      <c r="M54" s="6">
        <f t="shared" si="11"/>
        <v>36.590960000000003</v>
      </c>
      <c r="N54" s="16">
        <f t="shared" ref="N54:N55" si="12">M54*G54</f>
        <v>658.63728000000003</v>
      </c>
    </row>
    <row r="55" spans="2:14" ht="30" customHeight="1" x14ac:dyDescent="0.25">
      <c r="B55" s="15" t="s">
        <v>93</v>
      </c>
      <c r="C55" s="23">
        <v>94213</v>
      </c>
      <c r="D55" s="23" t="s">
        <v>25</v>
      </c>
      <c r="E55" s="7" t="s">
        <v>76</v>
      </c>
      <c r="F55" s="4" t="s">
        <v>8</v>
      </c>
      <c r="G55" s="5">
        <v>18</v>
      </c>
      <c r="H55" s="6">
        <v>0</v>
      </c>
      <c r="I55" s="6" t="e">
        <f>H55*#REF!</f>
        <v>#REF!</v>
      </c>
      <c r="J55" s="6">
        <v>0</v>
      </c>
      <c r="K55" s="6" t="e">
        <f>J55*#REF!</f>
        <v>#REF!</v>
      </c>
      <c r="L55" s="6">
        <v>43.36</v>
      </c>
      <c r="M55" s="6">
        <f t="shared" si="11"/>
        <v>54.785359999999997</v>
      </c>
      <c r="N55" s="16">
        <f t="shared" si="12"/>
        <v>986.13647999999989</v>
      </c>
    </row>
    <row r="56" spans="2:14" ht="20.100000000000001" customHeight="1" x14ac:dyDescent="0.25">
      <c r="B56" s="103" t="s">
        <v>9</v>
      </c>
      <c r="C56" s="104"/>
      <c r="D56" s="104"/>
      <c r="E56" s="104"/>
      <c r="F56" s="104"/>
      <c r="G56" s="104"/>
      <c r="H56" s="8"/>
      <c r="I56" s="8" t="e">
        <f>SUM(I49:I55)</f>
        <v>#REF!</v>
      </c>
      <c r="J56" s="8"/>
      <c r="K56" s="8" t="e">
        <f>SUM(K49:K55)</f>
        <v>#REF!</v>
      </c>
      <c r="L56" s="8"/>
      <c r="M56" s="6"/>
      <c r="N56" s="16">
        <f>SUM(N52:N55)</f>
        <v>6344.6992950000003</v>
      </c>
    </row>
    <row r="57" spans="2:14" ht="20.100000000000001" customHeight="1" thickBot="1" x14ac:dyDescent="0.3">
      <c r="B57" s="123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5"/>
    </row>
    <row r="58" spans="2:14" ht="37.5" customHeight="1" thickBot="1" x14ac:dyDescent="0.3">
      <c r="B58" s="126" t="s">
        <v>10</v>
      </c>
      <c r="C58" s="127"/>
      <c r="D58" s="127"/>
      <c r="E58" s="127"/>
      <c r="F58" s="127"/>
      <c r="G58" s="127"/>
      <c r="H58" s="17"/>
      <c r="I58" s="17" t="e">
        <f>ROUNDDOWN(I18+I25+#REF!+#REF!+#REF!+I42+#REF!+#REF!+#REF!+#REF!+#REF!+#REF!+#REF!+#REF!+#REF!,2)</f>
        <v>#REF!</v>
      </c>
      <c r="J58" s="17"/>
      <c r="K58" s="17" t="e">
        <f>ROUNDDOWN(K18+K25+#REF!+#REF!+#REF!+K42+#REF!+#REF!+#REF!+#REF!+#REF!+#REF!+#REF!+#REF!+#REF!,2)</f>
        <v>#REF!</v>
      </c>
      <c r="L58" s="17"/>
      <c r="M58" s="17"/>
      <c r="N58" s="18">
        <f>N12+N19+N26+N43+N51</f>
        <v>200043.22511579999</v>
      </c>
    </row>
    <row r="59" spans="2:14" ht="11.25" customHeight="1" x14ac:dyDescent="0.25"/>
    <row r="60" spans="2:14" ht="20.100000000000001" customHeight="1" x14ac:dyDescent="0.25">
      <c r="E60" s="1" t="s">
        <v>80</v>
      </c>
      <c r="F60" s="27"/>
      <c r="G60" s="25"/>
      <c r="H60" s="25"/>
      <c r="I60" s="25"/>
      <c r="J60" s="24"/>
      <c r="K60" s="24"/>
      <c r="L60" s="24"/>
      <c r="M60" s="24"/>
    </row>
    <row r="61" spans="2:14" ht="12.75" customHeight="1" x14ac:dyDescent="0.25">
      <c r="E61" s="3"/>
      <c r="F61" s="27"/>
      <c r="G61" s="26"/>
      <c r="H61" s="26"/>
      <c r="I61" s="25"/>
      <c r="J61" s="26"/>
      <c r="K61" s="25"/>
      <c r="L61" s="25"/>
      <c r="M61" s="25"/>
    </row>
    <row r="62" spans="2:14" ht="21" customHeight="1" x14ac:dyDescent="0.2">
      <c r="E62" s="37" t="s">
        <v>30</v>
      </c>
      <c r="F62" s="37"/>
      <c r="G62" s="128" t="s">
        <v>30</v>
      </c>
      <c r="H62" s="128"/>
      <c r="I62" s="128"/>
      <c r="J62" s="128"/>
      <c r="K62" s="128"/>
      <c r="L62" s="128"/>
      <c r="M62" s="128"/>
      <c r="N62" s="128"/>
    </row>
    <row r="63" spans="2:14" ht="20.100000000000001" customHeight="1" x14ac:dyDescent="0.25">
      <c r="E63" s="19" t="s">
        <v>40</v>
      </c>
      <c r="G63" s="129" t="s">
        <v>36</v>
      </c>
      <c r="H63" s="129"/>
      <c r="I63" s="129"/>
      <c r="J63" s="129"/>
      <c r="K63" s="129"/>
      <c r="L63" s="129"/>
      <c r="M63" s="129"/>
      <c r="N63" s="129"/>
    </row>
    <row r="64" spans="2:14" ht="20.100000000000001" customHeight="1" x14ac:dyDescent="0.25">
      <c r="E64" s="21" t="s">
        <v>41</v>
      </c>
      <c r="G64" s="122" t="s">
        <v>37</v>
      </c>
      <c r="H64" s="122"/>
      <c r="I64" s="122"/>
      <c r="J64" s="122"/>
      <c r="K64" s="122"/>
      <c r="L64" s="122"/>
      <c r="M64" s="122"/>
      <c r="N64" s="122"/>
    </row>
    <row r="65" spans="5:13" ht="20.100000000000001" customHeight="1" x14ac:dyDescent="0.25">
      <c r="E65" s="21"/>
      <c r="H65" s="122"/>
      <c r="I65" s="122"/>
      <c r="J65" s="122"/>
      <c r="K65" s="122"/>
      <c r="L65" s="122"/>
      <c r="M65" s="122"/>
    </row>
  </sheetData>
  <mergeCells count="30">
    <mergeCell ref="B50:G50"/>
    <mergeCell ref="B56:G56"/>
    <mergeCell ref="H65:M65"/>
    <mergeCell ref="B57:N57"/>
    <mergeCell ref="B58:G58"/>
    <mergeCell ref="G62:N62"/>
    <mergeCell ref="G63:N63"/>
    <mergeCell ref="G64:N64"/>
    <mergeCell ref="B42:G42"/>
    <mergeCell ref="B11:N11"/>
    <mergeCell ref="B18:G18"/>
    <mergeCell ref="B25:G25"/>
    <mergeCell ref="B7:N7"/>
    <mergeCell ref="B9:B10"/>
    <mergeCell ref="E9:E10"/>
    <mergeCell ref="F9:F10"/>
    <mergeCell ref="G9:G10"/>
    <mergeCell ref="H9:I9"/>
    <mergeCell ref="J9:K9"/>
    <mergeCell ref="H8:I8"/>
    <mergeCell ref="J8:K8"/>
    <mergeCell ref="C9:C10"/>
    <mergeCell ref="D9:D10"/>
    <mergeCell ref="B6:E6"/>
    <mergeCell ref="B2:N2"/>
    <mergeCell ref="B4:E4"/>
    <mergeCell ref="B3:E3"/>
    <mergeCell ref="B5:E5"/>
    <mergeCell ref="H6:M6"/>
    <mergeCell ref="H4:M4"/>
  </mergeCells>
  <pageMargins left="0.25" right="0.25" top="0.75" bottom="0.75" header="0.3" footer="0.3"/>
  <pageSetup paperSize="9" scale="63" fitToHeight="0" orientation="landscape" r:id="rId1"/>
  <rowBreaks count="1" manualBreakCount="1">
    <brk id="50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9"/>
  <sheetViews>
    <sheetView view="pageBreakPreview" zoomScale="90" zoomScaleNormal="90" zoomScaleSheetLayoutView="90" workbookViewId="0">
      <selection activeCell="L16" sqref="L16"/>
    </sheetView>
  </sheetViews>
  <sheetFormatPr defaultRowHeight="20.100000000000001" customHeight="1" x14ac:dyDescent="0.25"/>
  <cols>
    <col min="1" max="1" width="2.7109375" style="1" customWidth="1"/>
    <col min="2" max="2" width="6" style="1" customWidth="1"/>
    <col min="3" max="3" width="61.85546875" style="1" customWidth="1"/>
    <col min="4" max="4" width="13.85546875" style="1" bestFit="1" customWidth="1"/>
    <col min="5" max="5" width="7.7109375" style="1" bestFit="1" customWidth="1"/>
    <col min="6" max="8" width="20.7109375" style="1" customWidth="1"/>
    <col min="9" max="9" width="2.7109375" style="1" customWidth="1"/>
    <col min="10" max="16384" width="9.140625" style="1"/>
  </cols>
  <sheetData>
    <row r="1" spans="2:8" ht="20.100000000000001" customHeight="1" thickBot="1" x14ac:dyDescent="0.3">
      <c r="F1" s="42"/>
    </row>
    <row r="2" spans="2:8" ht="20.100000000000001" customHeight="1" thickBot="1" x14ac:dyDescent="0.3">
      <c r="B2" s="97" t="s">
        <v>61</v>
      </c>
      <c r="C2" s="98"/>
      <c r="D2" s="98"/>
      <c r="E2" s="98"/>
      <c r="F2" s="98"/>
      <c r="G2" s="98"/>
      <c r="H2" s="99"/>
    </row>
    <row r="3" spans="2:8" ht="20.100000000000001" customHeight="1" x14ac:dyDescent="0.25">
      <c r="B3" s="100" t="str">
        <f>Plan1!B3</f>
        <v>Obra:  Investimentos no Parque e Rodeios.</v>
      </c>
      <c r="C3" s="101"/>
      <c r="D3" s="101"/>
      <c r="E3" s="101"/>
      <c r="F3" s="41"/>
      <c r="G3" s="28"/>
      <c r="H3" s="29"/>
    </row>
    <row r="4" spans="2:8" ht="20.100000000000001" customHeight="1" x14ac:dyDescent="0.25">
      <c r="B4" s="95" t="str">
        <f>Plan1!B4</f>
        <v>Endereço: Parque de Eventos e Rodeios, no Município de Jacuizinho/RS.</v>
      </c>
      <c r="C4" s="96"/>
      <c r="D4" s="96"/>
      <c r="E4" s="96"/>
      <c r="F4" s="12"/>
      <c r="G4" s="81"/>
      <c r="H4" s="20"/>
    </row>
    <row r="5" spans="2:8" ht="20.100000000000001" customHeight="1" x14ac:dyDescent="0.25">
      <c r="B5" s="95"/>
      <c r="C5" s="96"/>
      <c r="D5" s="96"/>
      <c r="E5" s="96"/>
      <c r="F5" s="12"/>
      <c r="G5" s="38"/>
      <c r="H5" s="31"/>
    </row>
    <row r="6" spans="2:8" ht="20.100000000000001" customHeight="1" x14ac:dyDescent="0.25">
      <c r="B6" s="95" t="s">
        <v>32</v>
      </c>
      <c r="C6" s="96"/>
      <c r="D6" s="96"/>
      <c r="E6" s="96"/>
      <c r="F6" s="12"/>
      <c r="G6" s="81"/>
      <c r="H6" s="30"/>
    </row>
    <row r="7" spans="2:8" ht="20.100000000000001" customHeight="1" x14ac:dyDescent="0.25">
      <c r="B7" s="108" t="s">
        <v>31</v>
      </c>
      <c r="C7" s="109"/>
      <c r="D7" s="109"/>
      <c r="E7" s="109"/>
      <c r="F7" s="109"/>
      <c r="G7" s="109"/>
      <c r="H7" s="110"/>
    </row>
    <row r="8" spans="2:8" ht="20.100000000000001" customHeight="1" thickBot="1" x14ac:dyDescent="0.3">
      <c r="B8" s="55"/>
      <c r="C8" s="2"/>
      <c r="D8" s="2"/>
      <c r="E8" s="2"/>
      <c r="F8" s="12"/>
      <c r="G8" s="2"/>
      <c r="H8" s="56"/>
    </row>
    <row r="9" spans="2:8" ht="20.100000000000001" customHeight="1" x14ac:dyDescent="0.25">
      <c r="B9" s="136" t="s">
        <v>1</v>
      </c>
      <c r="C9" s="134" t="s">
        <v>2</v>
      </c>
      <c r="D9" s="39" t="s">
        <v>5</v>
      </c>
      <c r="E9" s="39" t="s">
        <v>1</v>
      </c>
      <c r="F9" s="130" t="s">
        <v>34</v>
      </c>
      <c r="G9" s="130"/>
      <c r="H9" s="131"/>
    </row>
    <row r="10" spans="2:8" ht="20.100000000000001" customHeight="1" thickBot="1" x14ac:dyDescent="0.3">
      <c r="B10" s="137"/>
      <c r="C10" s="135"/>
      <c r="D10" s="83" t="s">
        <v>6</v>
      </c>
      <c r="E10" s="83" t="s">
        <v>33</v>
      </c>
      <c r="F10" s="84">
        <v>1</v>
      </c>
      <c r="G10" s="84">
        <v>2</v>
      </c>
      <c r="H10" s="85">
        <v>3</v>
      </c>
    </row>
    <row r="11" spans="2:8" ht="20.100000000000001" customHeight="1" x14ac:dyDescent="0.25">
      <c r="B11" s="76"/>
      <c r="C11" s="77"/>
      <c r="D11" s="78"/>
      <c r="E11" s="79"/>
      <c r="F11" s="79"/>
      <c r="G11" s="79"/>
      <c r="H11" s="80"/>
    </row>
    <row r="12" spans="2:8" ht="20.100000000000001" customHeight="1" x14ac:dyDescent="0.25">
      <c r="B12" s="48">
        <f>Plan1!B12</f>
        <v>1</v>
      </c>
      <c r="C12" s="65" t="str">
        <f>Plan1!E12</f>
        <v>CANCHA DE LAÇO</v>
      </c>
      <c r="D12" s="62">
        <f>Plan1!N12</f>
        <v>87249.184535999986</v>
      </c>
      <c r="E12" s="49">
        <f>D12/$D$23</f>
        <v>0.43615165915013432</v>
      </c>
      <c r="F12" s="66">
        <v>0.5</v>
      </c>
      <c r="G12" s="66">
        <v>0.5</v>
      </c>
      <c r="H12" s="47"/>
    </row>
    <row r="13" spans="2:8" ht="20.100000000000001" customHeight="1" x14ac:dyDescent="0.25">
      <c r="B13" s="48"/>
      <c r="C13" s="46"/>
      <c r="D13" s="45"/>
      <c r="E13" s="49"/>
      <c r="F13" s="50">
        <f>D12*F12</f>
        <v>43624.592267999993</v>
      </c>
      <c r="G13" s="50">
        <f>D12*G12</f>
        <v>43624.592267999993</v>
      </c>
      <c r="H13" s="47"/>
    </row>
    <row r="14" spans="2:8" ht="20.100000000000001" customHeight="1" x14ac:dyDescent="0.25">
      <c r="B14" s="48">
        <f>Plan1!B19</f>
        <v>2</v>
      </c>
      <c r="C14" s="46" t="str">
        <f>Plan1!E19</f>
        <v>ARQUIBANCADA</v>
      </c>
      <c r="D14" s="62">
        <f>Plan1!N19</f>
        <v>47069.275419999998</v>
      </c>
      <c r="E14" s="49">
        <f>D14/$D$23</f>
        <v>0.23529552371870019</v>
      </c>
      <c r="F14" s="82"/>
      <c r="G14" s="66">
        <v>0.3</v>
      </c>
      <c r="H14" s="67">
        <v>0.7</v>
      </c>
    </row>
    <row r="15" spans="2:8" ht="20.100000000000001" customHeight="1" x14ac:dyDescent="0.25">
      <c r="B15" s="48"/>
      <c r="C15" s="46"/>
      <c r="D15" s="45"/>
      <c r="E15" s="49"/>
      <c r="F15" s="82"/>
      <c r="G15" s="50">
        <f>$D14*G14</f>
        <v>14120.782625999998</v>
      </c>
      <c r="H15" s="90">
        <f>$D14*H14</f>
        <v>32948.492793999998</v>
      </c>
    </row>
    <row r="16" spans="2:8" ht="20.100000000000001" customHeight="1" x14ac:dyDescent="0.25">
      <c r="B16" s="48">
        <f>Plan1!B26</f>
        <v>3</v>
      </c>
      <c r="C16" s="46" t="str">
        <f>Plan1!E26</f>
        <v>SALA DA NARRAÇÃO</v>
      </c>
      <c r="D16" s="62">
        <f>Plan1!N26</f>
        <v>45346.933866800005</v>
      </c>
      <c r="E16" s="49">
        <f>D16/$D$23</f>
        <v>0.2266856767608591</v>
      </c>
      <c r="F16" s="46"/>
      <c r="G16" s="66">
        <v>0.3</v>
      </c>
      <c r="H16" s="67">
        <v>0.7</v>
      </c>
    </row>
    <row r="17" spans="2:11" ht="20.100000000000001" customHeight="1" x14ac:dyDescent="0.25">
      <c r="B17" s="48"/>
      <c r="C17" s="46"/>
      <c r="D17" s="45"/>
      <c r="E17" s="49"/>
      <c r="F17" s="82"/>
      <c r="G17" s="50">
        <f>$D16*G16</f>
        <v>13604.080160040001</v>
      </c>
      <c r="H17" s="90">
        <f>$D16*H16</f>
        <v>31742.853706760001</v>
      </c>
    </row>
    <row r="18" spans="2:11" ht="20.100000000000001" customHeight="1" x14ac:dyDescent="0.25">
      <c r="B18" s="48">
        <f>Plan1!B43</f>
        <v>4</v>
      </c>
      <c r="C18" s="65" t="str">
        <f>Plan1!E43</f>
        <v>BRETE DE SOLTA</v>
      </c>
      <c r="D18" s="62">
        <f>Plan1!N43</f>
        <v>14033.131998000001</v>
      </c>
      <c r="E18" s="49">
        <f>D18/$D$23</f>
        <v>7.0150498672857192E-2</v>
      </c>
      <c r="F18" s="66">
        <v>0.3</v>
      </c>
      <c r="G18" s="66">
        <v>0.4</v>
      </c>
      <c r="H18" s="67">
        <v>0.3</v>
      </c>
    </row>
    <row r="19" spans="2:11" ht="20.100000000000001" customHeight="1" x14ac:dyDescent="0.25">
      <c r="B19" s="48"/>
      <c r="C19" s="46"/>
      <c r="D19" s="45"/>
      <c r="E19" s="49"/>
      <c r="F19" s="50">
        <f>$D18*F18</f>
        <v>4209.9395993999997</v>
      </c>
      <c r="G19" s="50">
        <f>$D18*G18</f>
        <v>5613.2527992000005</v>
      </c>
      <c r="H19" s="90">
        <f>$D18*H18</f>
        <v>4209.9395993999997</v>
      </c>
    </row>
    <row r="20" spans="2:11" ht="20.100000000000001" customHeight="1" x14ac:dyDescent="0.25">
      <c r="B20" s="48">
        <f>Plan1!B51</f>
        <v>5</v>
      </c>
      <c r="C20" s="65" t="str">
        <f>Plan1!E51</f>
        <v>BRETE DE SACA LAÇO</v>
      </c>
      <c r="D20" s="62">
        <f>Plan1!N51</f>
        <v>6344.6992950000003</v>
      </c>
      <c r="E20" s="49">
        <f>D20/$D$23</f>
        <v>3.1716641697449206E-2</v>
      </c>
      <c r="F20" s="66">
        <v>0.3</v>
      </c>
      <c r="G20" s="66">
        <v>0.4</v>
      </c>
      <c r="H20" s="67">
        <v>0.3</v>
      </c>
    </row>
    <row r="21" spans="2:11" ht="20.100000000000001" customHeight="1" thickBot="1" x14ac:dyDescent="0.3">
      <c r="B21" s="51"/>
      <c r="C21" s="52"/>
      <c r="D21" s="63"/>
      <c r="E21" s="53"/>
      <c r="F21" s="91">
        <f>D20*F20</f>
        <v>1903.4097885000001</v>
      </c>
      <c r="G21" s="91">
        <f>D20*G20</f>
        <v>2537.8797180000001</v>
      </c>
      <c r="H21" s="94">
        <f>$D20*H20</f>
        <v>1903.4097885000001</v>
      </c>
    </row>
    <row r="22" spans="2:11" ht="20.100000000000001" customHeight="1" thickBot="1" x14ac:dyDescent="0.3">
      <c r="B22" s="44"/>
      <c r="C22" s="44"/>
      <c r="D22" s="64"/>
      <c r="E22" s="44"/>
      <c r="F22" s="44"/>
      <c r="G22" s="44"/>
    </row>
    <row r="23" spans="2:11" ht="20.100000000000001" customHeight="1" thickBot="1" x14ac:dyDescent="0.3">
      <c r="B23" s="132" t="s">
        <v>35</v>
      </c>
      <c r="C23" s="133"/>
      <c r="D23" s="70">
        <f>SUM(D12:D21)</f>
        <v>200043.22511579999</v>
      </c>
      <c r="E23" s="86">
        <f>ROUNDDOWN(SUM(E12:E21),2)</f>
        <v>1</v>
      </c>
      <c r="F23" s="87">
        <f>F13+F15+F17+F19+F21</f>
        <v>49737.941655899995</v>
      </c>
      <c r="G23" s="88">
        <f t="shared" ref="G23:H23" si="0">G13+G15+G17+G19+G21</f>
        <v>79500.587571239987</v>
      </c>
      <c r="H23" s="89">
        <f t="shared" si="0"/>
        <v>70804.69588865999</v>
      </c>
    </row>
    <row r="24" spans="2:11" ht="20.100000000000001" customHeight="1" x14ac:dyDescent="0.25">
      <c r="B24" s="44"/>
      <c r="C24" s="44"/>
      <c r="D24" s="54"/>
      <c r="E24" s="44"/>
      <c r="F24" s="71">
        <f>F23/$D$23</f>
        <v>0.24863597168615909</v>
      </c>
      <c r="G24" s="49">
        <f t="shared" ref="G24:H24" si="1">G23/$D$23</f>
        <v>0.39741704586705745</v>
      </c>
      <c r="H24" s="72">
        <f t="shared" si="1"/>
        <v>0.35394698244678335</v>
      </c>
    </row>
    <row r="25" spans="2:11" ht="20.100000000000001" customHeight="1" thickBot="1" x14ac:dyDescent="0.3">
      <c r="B25" s="44"/>
      <c r="C25" s="44" t="str">
        <f>Plan1!E60</f>
        <v>Jacuizinho/RS, 20 de agosto de 2020</v>
      </c>
      <c r="D25" s="54"/>
      <c r="E25" s="44"/>
      <c r="F25" s="73">
        <f>E25+F24</f>
        <v>0.24863597168615909</v>
      </c>
      <c r="G25" s="74">
        <f t="shared" ref="G25:H25" si="2">F25+G24</f>
        <v>0.64605301755321654</v>
      </c>
      <c r="H25" s="75">
        <f t="shared" si="2"/>
        <v>0.99999999999999989</v>
      </c>
    </row>
    <row r="27" spans="2:11" ht="25.5" customHeight="1" x14ac:dyDescent="0.2">
      <c r="C27" s="37" t="s">
        <v>30</v>
      </c>
      <c r="F27" s="128" t="s">
        <v>30</v>
      </c>
      <c r="G27" s="128"/>
      <c r="H27" s="68"/>
      <c r="I27" s="68"/>
      <c r="J27" s="68"/>
      <c r="K27" s="68"/>
    </row>
    <row r="28" spans="2:11" ht="20.100000000000001" customHeight="1" x14ac:dyDescent="0.25">
      <c r="C28" s="19" t="str">
        <f>Plan1!E63</f>
        <v>Arlindo Wulff Neto</v>
      </c>
      <c r="F28" s="129" t="s">
        <v>36</v>
      </c>
      <c r="G28" s="129"/>
      <c r="H28" s="69"/>
      <c r="I28" s="69"/>
      <c r="J28" s="69"/>
      <c r="K28" s="69"/>
    </row>
    <row r="29" spans="2:11" ht="20.100000000000001" customHeight="1" x14ac:dyDescent="0.25">
      <c r="C29" s="43" t="str">
        <f>Plan1!E64</f>
        <v>Engenheiro Civil - CREA/RS 215407</v>
      </c>
      <c r="F29" s="122" t="s">
        <v>37</v>
      </c>
      <c r="G29" s="122"/>
    </row>
  </sheetData>
  <mergeCells count="13">
    <mergeCell ref="F29:G29"/>
    <mergeCell ref="F9:H9"/>
    <mergeCell ref="B2:H2"/>
    <mergeCell ref="B3:E3"/>
    <mergeCell ref="B4:E4"/>
    <mergeCell ref="B5:E5"/>
    <mergeCell ref="B6:E6"/>
    <mergeCell ref="B7:H7"/>
    <mergeCell ref="B23:C23"/>
    <mergeCell ref="C9:C10"/>
    <mergeCell ref="B9:B10"/>
    <mergeCell ref="F27:G27"/>
    <mergeCell ref="F28:G28"/>
  </mergeCells>
  <pageMargins left="0.7" right="0.7" top="0.75" bottom="0.75" header="0.3" footer="0.3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Plan1</vt:lpstr>
      <vt:lpstr>Plan2</vt:lpstr>
      <vt:lpstr>Plan3</vt:lpstr>
      <vt:lpstr>Plan1!Area_de_impressao</vt:lpstr>
      <vt:lpstr>Plan2!Area_de_impressao</vt:lpstr>
      <vt:lpstr>Plan1!Titulos_de_impressao</vt:lpstr>
      <vt:lpstr>Plan2!Titulos_de_impressao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</dc:creator>
  <cp:lastModifiedBy>Charles</cp:lastModifiedBy>
  <cp:lastPrinted>2020-08-26T14:46:00Z</cp:lastPrinted>
  <dcterms:created xsi:type="dcterms:W3CDTF">2019-12-04T12:59:30Z</dcterms:created>
  <dcterms:modified xsi:type="dcterms:W3CDTF">2020-08-26T15:05:04Z</dcterms:modified>
</cp:coreProperties>
</file>