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bertura Prefeitura Jacuizinho\Agricultura Familiar\"/>
    </mc:Choice>
  </mc:AlternateContent>
  <bookViews>
    <workbookView xWindow="0" yWindow="0" windowWidth="4224" windowHeight="5520"/>
  </bookViews>
  <sheets>
    <sheet name="Plan1" sheetId="1" r:id="rId1"/>
    <sheet name="Plan2" sheetId="2" r:id="rId2"/>
    <sheet name="Plan3" sheetId="3" r:id="rId3"/>
  </sheets>
  <definedNames>
    <definedName name="_xlnm.Print_Area" localSheetId="0">Plan1!$B$1:$N$139</definedName>
    <definedName name="_xlnm.Print_Area" localSheetId="1">Plan2!$A$1:$K$57</definedName>
    <definedName name="_xlnm.Print_Titles" localSheetId="0">Plan1!$1:$12</definedName>
    <definedName name="_xlnm.Print_Titles" localSheetId="1">Plan2!$1:$11</definedName>
  </definedNames>
  <calcPr calcId="152511"/>
</workbook>
</file>

<file path=xl/calcChain.xml><?xml version="1.0" encoding="utf-8"?>
<calcChain xmlns="http://schemas.openxmlformats.org/spreadsheetml/2006/main">
  <c r="N131" i="1" l="1"/>
  <c r="N133" i="1" s="1"/>
  <c r="M113" i="1"/>
  <c r="N113" i="1" s="1"/>
  <c r="I113" i="1"/>
  <c r="J113" i="1" s="1"/>
  <c r="J114" i="1" s="1"/>
  <c r="M112" i="1"/>
  <c r="N112" i="1" s="1"/>
  <c r="N114" i="1" s="1"/>
  <c r="N111" i="1" s="1"/>
  <c r="I112" i="1"/>
  <c r="K112" i="1" s="1"/>
  <c r="L112" i="1" s="1"/>
  <c r="M127" i="1"/>
  <c r="N127" i="1" s="1"/>
  <c r="K127" i="1"/>
  <c r="L127" i="1" s="1"/>
  <c r="J127" i="1"/>
  <c r="M126" i="1"/>
  <c r="N126" i="1" s="1"/>
  <c r="K126" i="1"/>
  <c r="L126" i="1" s="1"/>
  <c r="J126" i="1"/>
  <c r="M123" i="1"/>
  <c r="N123" i="1" s="1"/>
  <c r="L123" i="1"/>
  <c r="J123" i="1"/>
  <c r="M122" i="1"/>
  <c r="N122" i="1" s="1"/>
  <c r="L122" i="1"/>
  <c r="J122" i="1"/>
  <c r="M121" i="1"/>
  <c r="N121" i="1" s="1"/>
  <c r="L121" i="1"/>
  <c r="J121" i="1"/>
  <c r="M118" i="1"/>
  <c r="N118" i="1" s="1"/>
  <c r="M117" i="1"/>
  <c r="N117" i="1" s="1"/>
  <c r="M116" i="1"/>
  <c r="N116" i="1" s="1"/>
  <c r="K116" i="1"/>
  <c r="L116" i="1" s="1"/>
  <c r="L119" i="1" s="1"/>
  <c r="J116" i="1"/>
  <c r="J119" i="1" s="1"/>
  <c r="M109" i="1"/>
  <c r="N109" i="1" s="1"/>
  <c r="I109" i="1"/>
  <c r="J109" i="1" s="1"/>
  <c r="J110" i="1" s="1"/>
  <c r="M108" i="1"/>
  <c r="N108" i="1" s="1"/>
  <c r="M107" i="1"/>
  <c r="N107" i="1" s="1"/>
  <c r="M106" i="1"/>
  <c r="N106" i="1" s="1"/>
  <c r="M103" i="1"/>
  <c r="N103" i="1" s="1"/>
  <c r="N104" i="1" s="1"/>
  <c r="N102" i="1" s="1"/>
  <c r="I103" i="1"/>
  <c r="J103" i="1" s="1"/>
  <c r="J104" i="1" s="1"/>
  <c r="K113" i="1" l="1"/>
  <c r="L113" i="1" s="1"/>
  <c r="L114" i="1" s="1"/>
  <c r="J112" i="1"/>
  <c r="J128" i="1"/>
  <c r="J124" i="1"/>
  <c r="L124" i="1"/>
  <c r="L128" i="1"/>
  <c r="N128" i="1"/>
  <c r="N125" i="1" s="1"/>
  <c r="N124" i="1"/>
  <c r="N120" i="1" s="1"/>
  <c r="N119" i="1"/>
  <c r="N115" i="1" s="1"/>
  <c r="N130" i="1" s="1"/>
  <c r="N110" i="1"/>
  <c r="N105" i="1" s="1"/>
  <c r="K109" i="1"/>
  <c r="L109" i="1" s="1"/>
  <c r="L110" i="1" s="1"/>
  <c r="K103" i="1"/>
  <c r="L103" i="1" s="1"/>
  <c r="L104" i="1" s="1"/>
  <c r="M23" i="1"/>
  <c r="N23" i="1" s="1"/>
  <c r="I23" i="1"/>
  <c r="K23" i="1" s="1"/>
  <c r="L23" i="1" s="1"/>
  <c r="M31" i="1"/>
  <c r="N31" i="1" s="1"/>
  <c r="M30" i="1"/>
  <c r="N30" i="1" s="1"/>
  <c r="M29" i="1"/>
  <c r="N29" i="1" s="1"/>
  <c r="J23" i="1" l="1"/>
  <c r="M33" i="1"/>
  <c r="N33" i="1" s="1"/>
  <c r="M28" i="1"/>
  <c r="N28" i="1" s="1"/>
  <c r="M32" i="1"/>
  <c r="N32" i="1" s="1"/>
  <c r="M24" i="1" l="1"/>
  <c r="N24" i="1" s="1"/>
  <c r="N25" i="1" s="1"/>
  <c r="N22" i="1" s="1"/>
  <c r="I24" i="1"/>
  <c r="K24" i="1" s="1"/>
  <c r="L24" i="1" s="1"/>
  <c r="J24" i="1" l="1"/>
  <c r="M76" i="1" l="1"/>
  <c r="N76" i="1" s="1"/>
  <c r="M60" i="1"/>
  <c r="N60" i="1" s="1"/>
  <c r="M56" i="1"/>
  <c r="N56" i="1" s="1"/>
  <c r="M46" i="1" l="1"/>
  <c r="N46" i="1" s="1"/>
  <c r="C53" i="2" l="1"/>
  <c r="C48" i="2" l="1"/>
  <c r="B48" i="2"/>
  <c r="C46" i="2"/>
  <c r="B46" i="2"/>
  <c r="C44" i="2"/>
  <c r="B44" i="2"/>
  <c r="C42" i="2"/>
  <c r="B42" i="2"/>
  <c r="C40" i="2"/>
  <c r="B40" i="2"/>
  <c r="C38" i="2"/>
  <c r="B38" i="2"/>
  <c r="C36" i="2"/>
  <c r="B36" i="2"/>
  <c r="C34" i="2"/>
  <c r="B34" i="2"/>
  <c r="C32" i="2"/>
  <c r="B32" i="2"/>
  <c r="C30" i="2"/>
  <c r="B30" i="2"/>
  <c r="C28" i="2"/>
  <c r="B28" i="2"/>
  <c r="C26" i="2"/>
  <c r="B26" i="2"/>
  <c r="C24" i="2"/>
  <c r="B24" i="2"/>
  <c r="C22" i="2"/>
  <c r="B22" i="2"/>
  <c r="C20" i="2"/>
  <c r="B20" i="2"/>
  <c r="C18" i="2"/>
  <c r="B18" i="2"/>
  <c r="C16" i="2"/>
  <c r="B16" i="2"/>
  <c r="C14" i="2"/>
  <c r="B14" i="2"/>
  <c r="C12" i="2"/>
  <c r="B12" i="2"/>
  <c r="M75" i="1" l="1"/>
  <c r="N75" i="1" s="1"/>
  <c r="M77" i="1"/>
  <c r="N77" i="1" s="1"/>
  <c r="M90" i="1"/>
  <c r="N90" i="1" s="1"/>
  <c r="M91" i="1"/>
  <c r="N91" i="1" s="1"/>
  <c r="M92" i="1"/>
  <c r="N92" i="1" s="1"/>
  <c r="M93" i="1"/>
  <c r="N93" i="1" s="1"/>
  <c r="L94" i="1"/>
  <c r="J94" i="1"/>
  <c r="M89" i="1"/>
  <c r="N89" i="1" s="1"/>
  <c r="M88" i="1"/>
  <c r="N88" i="1" s="1"/>
  <c r="L88" i="1"/>
  <c r="J88" i="1"/>
  <c r="M85" i="1"/>
  <c r="N85" i="1" s="1"/>
  <c r="M81" i="1"/>
  <c r="N81" i="1" s="1"/>
  <c r="M82" i="1"/>
  <c r="N82" i="1" s="1"/>
  <c r="M83" i="1"/>
  <c r="N83" i="1" s="1"/>
  <c r="M84" i="1"/>
  <c r="N84" i="1" s="1"/>
  <c r="L86" i="1"/>
  <c r="J86" i="1"/>
  <c r="M80" i="1"/>
  <c r="N80" i="1" s="1"/>
  <c r="L80" i="1"/>
  <c r="J80" i="1"/>
  <c r="N94" i="1" l="1"/>
  <c r="N87" i="1" s="1"/>
  <c r="D46" i="2" s="1"/>
  <c r="N86" i="1"/>
  <c r="N79" i="1" s="1"/>
  <c r="D44" i="2" s="1"/>
  <c r="I47" i="2" l="1"/>
  <c r="J47" i="2"/>
  <c r="J45" i="2"/>
  <c r="I45" i="2"/>
  <c r="D42" i="2"/>
  <c r="D40" i="2"/>
  <c r="M61" i="1"/>
  <c r="N61" i="1" s="1"/>
  <c r="M62" i="1"/>
  <c r="N62" i="1" s="1"/>
  <c r="M63" i="1"/>
  <c r="N63" i="1" s="1"/>
  <c r="M54" i="1"/>
  <c r="N54" i="1" s="1"/>
  <c r="M55" i="1"/>
  <c r="N55" i="1" s="1"/>
  <c r="M57" i="1"/>
  <c r="N57" i="1" s="1"/>
  <c r="M58" i="1"/>
  <c r="N58" i="1" s="1"/>
  <c r="M59" i="1"/>
  <c r="N59" i="1" s="1"/>
  <c r="M50" i="1"/>
  <c r="N50" i="1" s="1"/>
  <c r="M36" i="1"/>
  <c r="N36" i="1" s="1"/>
  <c r="L36" i="1"/>
  <c r="J36" i="1"/>
  <c r="J43" i="2" l="1"/>
  <c r="I43" i="2"/>
  <c r="J41" i="2"/>
  <c r="I41" i="2"/>
  <c r="D18" i="2"/>
  <c r="M17" i="1"/>
  <c r="N17" i="1" s="1"/>
  <c r="M18" i="1"/>
  <c r="N18" i="1" s="1"/>
  <c r="M19" i="1"/>
  <c r="N19" i="1" s="1"/>
  <c r="M20" i="1"/>
  <c r="N20" i="1" s="1"/>
  <c r="M27" i="1"/>
  <c r="N27" i="1" s="1"/>
  <c r="M37" i="1"/>
  <c r="N37" i="1" s="1"/>
  <c r="M38" i="1"/>
  <c r="N38" i="1" s="1"/>
  <c r="M41" i="1"/>
  <c r="N41" i="1" s="1"/>
  <c r="M42" i="1"/>
  <c r="N42" i="1" s="1"/>
  <c r="D28" i="2"/>
  <c r="M45" i="1"/>
  <c r="N45" i="1" s="1"/>
  <c r="M49" i="1"/>
  <c r="N49" i="1" s="1"/>
  <c r="N51" i="1" s="1"/>
  <c r="N48" i="1" s="1"/>
  <c r="D32" i="2" s="1"/>
  <c r="M53" i="1"/>
  <c r="N53" i="1" s="1"/>
  <c r="N64" i="1" s="1"/>
  <c r="N52" i="1" s="1"/>
  <c r="D34" i="2" s="1"/>
  <c r="M66" i="1"/>
  <c r="N66" i="1" s="1"/>
  <c r="M67" i="1"/>
  <c r="N67" i="1" s="1"/>
  <c r="M68" i="1"/>
  <c r="N68" i="1" s="1"/>
  <c r="M69" i="1"/>
  <c r="N69" i="1" s="1"/>
  <c r="M70" i="1"/>
  <c r="N70" i="1" s="1"/>
  <c r="M73" i="1"/>
  <c r="N73" i="1" s="1"/>
  <c r="M74" i="1"/>
  <c r="N74" i="1" s="1"/>
  <c r="M96" i="1"/>
  <c r="N96" i="1" s="1"/>
  <c r="N97" i="1" s="1"/>
  <c r="N95" i="1" s="1"/>
  <c r="M14" i="1"/>
  <c r="N14" i="1" s="1"/>
  <c r="N15" i="1" s="1"/>
  <c r="D48" i="2" l="1"/>
  <c r="J49" i="2" s="1"/>
  <c r="G35" i="2"/>
  <c r="J35" i="2"/>
  <c r="H35" i="2"/>
  <c r="I35" i="2"/>
  <c r="J33" i="2"/>
  <c r="I33" i="2"/>
  <c r="G29" i="2"/>
  <c r="H29" i="2"/>
  <c r="H19" i="2"/>
  <c r="G19" i="2"/>
  <c r="N71" i="1"/>
  <c r="N65" i="1" s="1"/>
  <c r="D36" i="2" s="1"/>
  <c r="N78" i="1"/>
  <c r="N72" i="1" s="1"/>
  <c r="D38" i="2" s="1"/>
  <c r="N47" i="1"/>
  <c r="N44" i="1" s="1"/>
  <c r="D30" i="2" s="1"/>
  <c r="N43" i="1"/>
  <c r="N40" i="1" s="1"/>
  <c r="D26" i="2" s="1"/>
  <c r="N39" i="1"/>
  <c r="N35" i="1" s="1"/>
  <c r="N34" i="1"/>
  <c r="N26" i="1" s="1"/>
  <c r="D20" i="2"/>
  <c r="D16" i="2"/>
  <c r="N21" i="1"/>
  <c r="N16" i="1" s="1"/>
  <c r="D14" i="2" s="1"/>
  <c r="F15" i="2" s="1"/>
  <c r="L45" i="1"/>
  <c r="L67" i="1"/>
  <c r="L68" i="1"/>
  <c r="L69" i="1"/>
  <c r="L70" i="1"/>
  <c r="L73" i="1"/>
  <c r="L74" i="1"/>
  <c r="L54" i="1"/>
  <c r="L55" i="1"/>
  <c r="L63" i="1"/>
  <c r="L37" i="1"/>
  <c r="L38" i="1"/>
  <c r="L96" i="1"/>
  <c r="L97" i="1" s="1"/>
  <c r="L66" i="1"/>
  <c r="L53" i="1"/>
  <c r="L49" i="1"/>
  <c r="K42" i="1"/>
  <c r="L42" i="1" s="1"/>
  <c r="K41" i="1"/>
  <c r="L41" i="1" s="1"/>
  <c r="K27" i="1"/>
  <c r="D24" i="2" l="1"/>
  <c r="I25" i="2" s="1"/>
  <c r="D22" i="2"/>
  <c r="H23" i="2" s="1"/>
  <c r="J39" i="2"/>
  <c r="I39" i="2"/>
  <c r="G39" i="2"/>
  <c r="G37" i="2"/>
  <c r="J37" i="2"/>
  <c r="I37" i="2"/>
  <c r="H37" i="2"/>
  <c r="I31" i="2"/>
  <c r="H31" i="2"/>
  <c r="H27" i="2"/>
  <c r="I27" i="2"/>
  <c r="H21" i="2"/>
  <c r="G21" i="2"/>
  <c r="G17" i="2"/>
  <c r="F17" i="2"/>
  <c r="L27" i="1"/>
  <c r="L34" i="1" s="1"/>
  <c r="L39" i="1"/>
  <c r="L64" i="1"/>
  <c r="L71" i="1" s="1"/>
  <c r="L78" i="1" s="1"/>
  <c r="L51" i="1"/>
  <c r="L47" i="1"/>
  <c r="L43" i="1"/>
  <c r="J27" i="1"/>
  <c r="J37" i="1"/>
  <c r="J38" i="1"/>
  <c r="J41" i="1"/>
  <c r="J42" i="1"/>
  <c r="J45" i="1"/>
  <c r="J49" i="1"/>
  <c r="J53" i="1"/>
  <c r="J54" i="1"/>
  <c r="J55" i="1"/>
  <c r="J63" i="1"/>
  <c r="J66" i="1"/>
  <c r="J67" i="1"/>
  <c r="J68" i="1"/>
  <c r="J69" i="1"/>
  <c r="J70" i="1"/>
  <c r="J73" i="1"/>
  <c r="J74" i="1"/>
  <c r="J96" i="1"/>
  <c r="I20" i="1"/>
  <c r="K20" i="1" s="1"/>
  <c r="L20" i="1" s="1"/>
  <c r="L21" i="1" s="1"/>
  <c r="I14" i="1"/>
  <c r="K14" i="1" s="1"/>
  <c r="L14" i="1" s="1"/>
  <c r="H25" i="2" l="1"/>
  <c r="J51" i="2"/>
  <c r="G23" i="2"/>
  <c r="G51" i="2" s="1"/>
  <c r="I51" i="2"/>
  <c r="H51" i="2"/>
  <c r="J14" i="1"/>
  <c r="L25" i="1"/>
  <c r="N13" i="1"/>
  <c r="J97" i="1"/>
  <c r="J20" i="1"/>
  <c r="L15" i="1"/>
  <c r="J43" i="1"/>
  <c r="J47" i="1"/>
  <c r="J64" i="1"/>
  <c r="J71" i="1" s="1"/>
  <c r="J78" i="1" s="1"/>
  <c r="J39" i="1"/>
  <c r="J51" i="1"/>
  <c r="J34" i="1"/>
  <c r="N99" i="1" l="1"/>
  <c r="D12" i="2"/>
  <c r="L133" i="1"/>
  <c r="J15" i="1"/>
  <c r="J25" i="1"/>
  <c r="J21" i="1"/>
  <c r="D51" i="2" l="1"/>
  <c r="E12" i="2" s="1"/>
  <c r="F13" i="2"/>
  <c r="F51" i="2" s="1"/>
  <c r="J133" i="1"/>
  <c r="N6" i="1"/>
  <c r="J6" i="2" s="1"/>
  <c r="F52" i="2" l="1"/>
  <c r="F53" i="2" s="1"/>
  <c r="E26" i="2"/>
  <c r="J52" i="2"/>
  <c r="I52" i="2"/>
  <c r="E46" i="2"/>
  <c r="E20" i="2"/>
  <c r="E34" i="2"/>
  <c r="E24" i="2"/>
  <c r="E18" i="2"/>
  <c r="E36" i="2"/>
  <c r="E38" i="2"/>
  <c r="E32" i="2"/>
  <c r="E44" i="2"/>
  <c r="E48" i="2"/>
  <c r="E16" i="2"/>
  <c r="H52" i="2"/>
  <c r="E14" i="2"/>
  <c r="G52" i="2"/>
  <c r="E30" i="2"/>
  <c r="E28" i="2"/>
  <c r="E22" i="2"/>
  <c r="E42" i="2"/>
  <c r="E40" i="2"/>
  <c r="G53" i="2" l="1"/>
  <c r="H53" i="2" s="1"/>
  <c r="I53" i="2" s="1"/>
  <c r="J53" i="2" s="1"/>
  <c r="E51" i="2"/>
</calcChain>
</file>

<file path=xl/sharedStrings.xml><?xml version="1.0" encoding="utf-8"?>
<sst xmlns="http://schemas.openxmlformats.org/spreadsheetml/2006/main" count="417" uniqueCount="222">
  <si>
    <t>Planilha Orçamentária</t>
  </si>
  <si>
    <t>ITEM</t>
  </si>
  <si>
    <t>DESCRIÇÃO DOS SERVIÇOS</t>
  </si>
  <si>
    <t>UN.</t>
  </si>
  <si>
    <t>QUANT.</t>
  </si>
  <si>
    <t>VALOR UNIT.</t>
  </si>
  <si>
    <t>VALOR TOTAL</t>
  </si>
  <si>
    <t>(R$)</t>
  </si>
  <si>
    <t>VALOR (R$)</t>
  </si>
  <si>
    <t>SERVIÇOS PRELIMINARES</t>
  </si>
  <si>
    <t>m²</t>
  </si>
  <si>
    <t>Subtotal</t>
  </si>
  <si>
    <t>MOVIMENTO DE TERRA PARA FUNDAÇÕES</t>
  </si>
  <si>
    <t>m³</t>
  </si>
  <si>
    <t>m</t>
  </si>
  <si>
    <t>SISTEMAS DE COBERTURA</t>
  </si>
  <si>
    <t>PINTURA</t>
  </si>
  <si>
    <t>SERVIÇOS FINAIS</t>
  </si>
  <si>
    <t>Valor TOTAL com BDI</t>
  </si>
  <si>
    <t>BM 1</t>
  </si>
  <si>
    <t>BM 2</t>
  </si>
  <si>
    <t>Charles Miguel Schvaickardt</t>
  </si>
  <si>
    <t>Engenheiro Civil - CREA/RS 227003</t>
  </si>
  <si>
    <t>1.1</t>
  </si>
  <si>
    <t>2.1</t>
  </si>
  <si>
    <t>15/10/209</t>
  </si>
  <si>
    <t>ORÇAMENTO</t>
  </si>
  <si>
    <t>Endereço: Acesso CIEP</t>
  </si>
  <si>
    <t>Obra:  Construção da Casa Velatória</t>
  </si>
  <si>
    <t>CÓDIGO</t>
  </si>
  <si>
    <t>FONTE</t>
  </si>
  <si>
    <t>VALOR c/ BDI</t>
  </si>
  <si>
    <t>VALOR TOTAL com BDI =</t>
  </si>
  <si>
    <t>Dimensão da Obra =</t>
  </si>
  <si>
    <t>BDI =</t>
  </si>
  <si>
    <t>SINAPI</t>
  </si>
  <si>
    <t>2.2</t>
  </si>
  <si>
    <t>2.3</t>
  </si>
  <si>
    <t>2.4</t>
  </si>
  <si>
    <t>Escavação mecanizada para bloco de coroamento ou sapata, sem previsão de fôrma, com retroescavadeira</t>
  </si>
  <si>
    <t>Escavacao mecanica campo aberto em solo exceto rocha ate 2,00m profundidade</t>
  </si>
  <si>
    <t>unid.</t>
  </si>
  <si>
    <t>Lastro com preparo de fundo, largura maior ou igual a 1,5 m, com camada m3 de brita, lançamento mecanizado, em local com nível baixo de interferência.</t>
  </si>
  <si>
    <t>Lastro de concreto magro, aplicado em pisos ou radiers, espessura de 5 cm.</t>
  </si>
  <si>
    <t>ESQUADRIAS</t>
  </si>
  <si>
    <t>INSTALAÇÕES ELÉTRICAS</t>
  </si>
  <si>
    <t>Eletroduto flexível corrugado, pvc, dn 25 mm (3/4"), para circuitos terminais, instalado em forro - fornecimento e instalação.</t>
  </si>
  <si>
    <t>Caixa retangular 4" x 2" média (1,30 m do piso), pvc, instalada em parede - fornecimento e instalação.</t>
  </si>
  <si>
    <t>Tomada média de embutir (2 módulos), 2p+t 10 a, incluindo suporte e placa - fornecimento e instalação.</t>
  </si>
  <si>
    <t>Cabo de cobre flexível isolado, 1,5 mm², anti-chama 450/750 v, para circuitos terminais - fornecimento e instalação.</t>
  </si>
  <si>
    <t>Cabo de cobre flexível isolado, 2,5 mm², anti-chama 450/750 v, para circuitos terminais - fornecimento e instalação.</t>
  </si>
  <si>
    <t>Cabo de cobre flexível isolado, 10 mm², anti-chama 450/750 v, para distribuição - fornecimento e instalação.</t>
  </si>
  <si>
    <t>Disjuntor monopolar tipo din, corrente nominal de 25A - fornecimento e instalação</t>
  </si>
  <si>
    <t>Disjuntor monopolar tipo din, corrente nominal de 16A - fornecimento e instalação</t>
  </si>
  <si>
    <t>Tubo, pvc, soldável, dn 25mm, instalado em ramal de distribuição de água - fornecimento e instalação.</t>
  </si>
  <si>
    <t>Registro de gaveta bruto, latão, roscável, 3/4", com acabamento e cano pla cromados. Fornecido e instalado em ramal de água.</t>
  </si>
  <si>
    <t>Joelho 90 graus, pvc, soldável, dn 25mm, instalado em ramal ou sub-ramal de água - fornecimento e instalação.</t>
  </si>
  <si>
    <t>Te, pvc, soldável, dn 25mm, instalado em ramal ou sub-ramal de água - fornecimento e instalação.</t>
  </si>
  <si>
    <t>Joelho 90 graus com bucha de latão, pvc, soldável, dn 25mm, x 1/2 instalado em ramal ou sub-ramal de água - fornecimento e instalação.</t>
  </si>
  <si>
    <t>Tubo pvc, serie normal, esgoto predial, dn 100 mm, fornecido e instalado em ramal de descarga ou ramal de esgoto sanitário.</t>
  </si>
  <si>
    <t>Tubo pvc, serie normal, esgoto predial, dn 50 mm, fornecido e instalado em ramal de descarga ou ramal de esgoto sanitário.</t>
  </si>
  <si>
    <t>74202/2</t>
  </si>
  <si>
    <t>Laje pre-moldada p/piso, sobrecarga 200kg/m2, vaos ate 3,50m/e=8cm, c/ lajotas e cap.c/conc fck=20mpa, 4cm, inter-eixo 38cm, c/escoramento (reapr.3x) e ferragem negativa</t>
  </si>
  <si>
    <t>Te, pvc, serie normal, esgoto predial, dn 100 x 100 mm, junta elástica, fornecido e instalado em ramal de descarga ou ramal de esgoto sanitário.</t>
  </si>
  <si>
    <t>INSTALAÇÕES HIDROSSANITÁRIAS - ÁGUA FRIA</t>
  </si>
  <si>
    <t>INSTALAÇÕES HIDROSSANITÁRIAS - ESGOTO SANITÁRIO</t>
  </si>
  <si>
    <t>INSTALAÇÕES HIDROSSANITÁRIAS - SUMIDOURO</t>
  </si>
  <si>
    <t>Tubo pvc, serie normal, esgoto predial, dn 150 mm, fornecido e instalado em subcoletor aéreo de esgoto sanitário.</t>
  </si>
  <si>
    <t>INSTALAÇÕES HIDROSSANITÁRIAS - LOUÇAS E METAIS</t>
  </si>
  <si>
    <t>Vaso sanitário sifonado com caixa acoplada louça branca - padrão médio, incluso engate flexível em metal cromado, 1/2 x 40cm – fornecimento e instalação.</t>
  </si>
  <si>
    <t>Lavatório louça branca com coluna, *44 x 35,5* cm, padrão popular, incluso sifão flexível em pvc, válvula e engate flexível 30cm em plástico e com torneira cromada padrão popular - fornecimento e instalação.</t>
  </si>
  <si>
    <t>Torneira cromada de mesa, 1/2" ou 3/4", para lavatório, padrão médio - fornecimento e instalação.</t>
  </si>
  <si>
    <t>Papeleira plastica tipo dispenser para papel higienico rolao</t>
  </si>
  <si>
    <t>Toalheiro plastico tipo dispenser para papel toalha interfolhado</t>
  </si>
  <si>
    <t>Limpeza de superfície com jato de alta pressão</t>
  </si>
  <si>
    <t>160,24 m²</t>
  </si>
  <si>
    <t>PAVIMENTAÇÃO - PISO</t>
  </si>
  <si>
    <t>Joelho 90 graus, pvc, serie normal, esgoto predial, dn 50 mm, junta elástica, fornecido e instalado em ramal de descarga ou ramal de esgoto sanitário.</t>
  </si>
  <si>
    <t>Caixa enterrada hidráulica retangular em alvenaria com tijolos cerâmicos maciços, dimensões internas: 0,6x0,6x0,6 m para rede de esgoto.</t>
  </si>
  <si>
    <t>______________________________________</t>
  </si>
  <si>
    <t>CRONOGRAMA  - CASA VELATÓRIA</t>
  </si>
  <si>
    <t>CRONOGRAMA</t>
  </si>
  <si>
    <t>Planilha Cronograma</t>
  </si>
  <si>
    <t>(%)</t>
  </si>
  <si>
    <t>CRONOGRAMA MENSAL</t>
  </si>
  <si>
    <t>Valores Totais</t>
  </si>
  <si>
    <t>Volmir Pedro Capitânio</t>
  </si>
  <si>
    <t>Prefeito Municipal de Jacuizinho</t>
  </si>
  <si>
    <t>Referência: Orçamento SINAPI</t>
  </si>
  <si>
    <t>Endereço: Parque de Eventos e Rodeios, no Município de Jacuizinho/RS.</t>
  </si>
  <si>
    <t>DESCRIÇÃO DOS MATERIAIS E SERVIÇOS</t>
  </si>
  <si>
    <t>Revolvimento e limpeza manual de solo</t>
  </si>
  <si>
    <t>Vidro liso comum transparente, espessura 3mm.</t>
  </si>
  <si>
    <t>Pintura a óleo, duas demaos, sobre superficie metalica</t>
  </si>
  <si>
    <t>Interruptor simples (1 módulos) com 1 tomada de embutir 2p+t 10A, incluindo suporte e placa - fornecimento e instalação.</t>
  </si>
  <si>
    <t>Tê, pvc, serie normal, esgoto predial, dn 100x100 mm, junta elástica, fornecido e instalado em prumada de esgoto sanitário ou ventilação.</t>
  </si>
  <si>
    <t>Alvenaria de blocos ceramicos macicos 5x10x20cm  (espessura de 10cm) e argamassa de assentamento com preparo em betoneira.</t>
  </si>
  <si>
    <t>73883/2</t>
  </si>
  <si>
    <t>Leito filtrante - Camada vertical de dreno, forn.e enchimento c/ brita n° 2</t>
  </si>
  <si>
    <t>Assento sanitario de plastico, tipo convencional, fornecimento e instalação.</t>
  </si>
  <si>
    <t>90,00 m²</t>
  </si>
  <si>
    <t>Alvenaria de embasamento com pedra grês, e argamassa de assentamento com preparo em betoneira.</t>
  </si>
  <si>
    <t>Reaterro manual apiloado com soquete</t>
  </si>
  <si>
    <t>Locação com cavalete, com altura de 0,50m - 2 utilizações.</t>
  </si>
  <si>
    <t xml:space="preserve">FUNDAÇÕES </t>
  </si>
  <si>
    <t>Alvenaria de vedação de blocos cerâmicos maciços de 5x10x20cm (espessura 10cm) e argamassa de assentamento com preparo em betoneira.</t>
  </si>
  <si>
    <t>Referência: SINAPI</t>
  </si>
  <si>
    <t xml:space="preserve">SISTEMAS DE VEDAÇÃO VERTICAL </t>
  </si>
  <si>
    <t>Viga de madeira aparelhada *6 x 12* cm, macaranduba, angelim ou equivalente da regiao.</t>
  </si>
  <si>
    <t>Tábuas de madeira não aparelhada.</t>
  </si>
  <si>
    <t>Sarrafo de madeira não aparelhada 2,5x7,5cm pinus, mista ou equivalente da região. (Cintas)</t>
  </si>
  <si>
    <t>Peça de madeira não aparelhada *7,5 x 7,5* cm (3 x 3 ") macaranduba, angelim ou equivalente da região.(montantes)</t>
  </si>
  <si>
    <t>Madeira roliça tratada, eucalipto ou equivalente da região, d=16 a 19cm. (pilares)</t>
  </si>
  <si>
    <t>Sarrafo de madeira não aparelhada 1,5x5cm  equivalente da região. (mata-juntas)</t>
  </si>
  <si>
    <t>Impermeabilização de superfície com emulsão asfáltica, 2 demãos.</t>
  </si>
  <si>
    <t>Instalação de tesoura (inteira ou meia), bi apoiada, em madeira não aparelhada, para vãos maiores ou iguais a 6,0 m e menores que 8,0 m, incluso içamento.</t>
  </si>
  <si>
    <t xml:space="preserve">Telhamento com telha ondulada de fibrocimento e = 6 mm, com recobrimento lateral de 1/4 de onda para telhado com inclinação maior que 10°, com até 2 águas, incluso içamento. </t>
  </si>
  <si>
    <t>Trama de madeira composta por terças para telhados de até 2 águas para telha ondulada de fibrocimento, metálica, plástica ou termoacústica.</t>
  </si>
  <si>
    <t>Janela de aço tipo basculante para vidro, com batente, ferragens, e pintura anticorrosiva, exclusive vidros, acabamento, alizar e contramarco. Fornecimento e instalação.</t>
  </si>
  <si>
    <t>Verniz sintético brilhante, 2 demãos</t>
  </si>
  <si>
    <t>Luminária tipo plafon em plástico, de sobrepor, com 1 lâmpada fluorescente de 15 w, sem reator - fornecimento e instalação</t>
  </si>
  <si>
    <t>74131/001</t>
  </si>
  <si>
    <t>Quadro de distribuição de energia de embutir, em pvc, para 3 disjuntores termomagnéticos monopolares sem barramento fornecimento e instalação</t>
  </si>
  <si>
    <t xml:space="preserve">CONSTRUÇÃO PARA AGRICULTURA FAMILIAR </t>
  </si>
  <si>
    <t xml:space="preserve">ORÇAMENTO </t>
  </si>
  <si>
    <t xml:space="preserve">Obra:  Feira Rural e Quiosques </t>
  </si>
  <si>
    <t>1.1.1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</si>
  <si>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</si>
  <si>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</si>
  <si>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</si>
  <si>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</si>
  <si>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</si>
  <si>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</si>
  <si>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</si>
  <si>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</si>
  <si>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</si>
  <si>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</si>
  <si>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</si>
  <si>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</si>
  <si>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</si>
  <si>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</si>
  <si>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</si>
  <si>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</si>
  <si>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1.5</t>
  </si>
  <si>
    <t>1.5.1</t>
  </si>
  <si>
    <t>1.5.2</t>
  </si>
  <si>
    <t>1.5.3</t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</si>
  <si>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</si>
  <si>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</si>
  <si>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</si>
  <si>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</si>
  <si>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</si>
  <si>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</si>
  <si>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</si>
  <si>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</si>
  <si>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</si>
  <si>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1.9</t>
  </si>
  <si>
    <t>1.9.1</t>
  </si>
  <si>
    <t>1.9.2</t>
  </si>
  <si>
    <t>1.9.3</t>
  </si>
  <si>
    <t>1.9.4</t>
  </si>
  <si>
    <t>1.9.5</t>
  </si>
  <si>
    <t>1.9.6</t>
  </si>
  <si>
    <t>1.9.7</t>
  </si>
  <si>
    <t>1.9.8</t>
  </si>
  <si>
    <t>1.9.9</t>
  </si>
  <si>
    <t>1.9.10</t>
  </si>
  <si>
    <t>1.9.11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</si>
  <si>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</si>
  <si>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</si>
  <si>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</si>
  <si>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</si>
  <si>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</si>
  <si>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</si>
  <si>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</si>
  <si>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</si>
  <si>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</si>
  <si>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</si>
  <si>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</si>
  <si>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</si>
  <si>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1.14</t>
  </si>
  <si>
    <t>1.14.1</t>
  </si>
  <si>
    <t>1.14.2</t>
  </si>
  <si>
    <t>1.14.3</t>
  </si>
  <si>
    <t>1.14.4</t>
  </si>
  <si>
    <t>1.14.5</t>
  </si>
  <si>
    <t>1.14.6</t>
  </si>
  <si>
    <t>1.15</t>
  </si>
  <si>
    <t>1.15.1</t>
  </si>
  <si>
    <t>1.15.2</t>
  </si>
  <si>
    <t>1.15.3</t>
  </si>
  <si>
    <t>1.15.4</t>
  </si>
  <si>
    <t>1.15.5</t>
  </si>
  <si>
    <t>1.15.6</t>
  </si>
  <si>
    <t>1.16</t>
  </si>
  <si>
    <t>1.16.1</t>
  </si>
  <si>
    <t>2.1.1</t>
  </si>
  <si>
    <t>CONSTRUÇÃO DE  QUIOSQUES PARA RECREAÇÃO</t>
  </si>
  <si>
    <t>2.4.1</t>
  </si>
  <si>
    <t>2.4.2</t>
  </si>
  <si>
    <t>2.4.4</t>
  </si>
  <si>
    <t>Madeira roliça tratada, eucalipto ou equivalente da região, d=16 a 19cm. (vigas)</t>
  </si>
  <si>
    <t>Madeira roliça tratada, eucalipto ou equivalente da região, d=16 a 19cm. (estrutura telhado)</t>
  </si>
  <si>
    <t xml:space="preserve">Telhamento com telha ondulada de fibrocimento e = 6 mm, com recobrimento lateral de 1/4 de onda para telhado com inclinação maior que 10°, incluso içamento. </t>
  </si>
  <si>
    <t>Trama de madeira composta por terças para telhados para telha ondulada de fibrocimento, metálica, plástica ou termoacústica.</t>
  </si>
  <si>
    <t>2.2.1</t>
  </si>
  <si>
    <t>2.2.2</t>
  </si>
  <si>
    <t>2.2.3</t>
  </si>
  <si>
    <t>2.2.4</t>
  </si>
  <si>
    <t>2.3.1</t>
  </si>
  <si>
    <t>2.3.2</t>
  </si>
  <si>
    <t>2.5</t>
  </si>
  <si>
    <t>2.5.1</t>
  </si>
  <si>
    <t>2.5.2</t>
  </si>
  <si>
    <t>2.5.3</t>
  </si>
  <si>
    <t>2.6</t>
  </si>
  <si>
    <t>Subtotal para um quiosque</t>
  </si>
  <si>
    <t>Subtotal para três quiosques</t>
  </si>
  <si>
    <t>Subtotal para o item 1</t>
  </si>
  <si>
    <t>Arlindo Wulff Neto</t>
  </si>
  <si>
    <t>Engenheiro Civil - CREA/RS 215407</t>
  </si>
  <si>
    <t>Jacuizinho/RS, 20 de outubro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</si>
</sst>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 wrapText="1"/>
    </xf>
    <xf numFmtId="4" fontId="3" fillId="0" borderId="7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4" fontId="3" fillId="2" borderId="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3" fillId="2" borderId="20" xfId="0" applyNumberFormat="1" applyFont="1" applyFill="1" applyBorder="1" applyAlignment="1">
      <alignment vertical="center"/>
    </xf>
    <xf numFmtId="4" fontId="3" fillId="2" borderId="2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5" fontId="2" fillId="0" borderId="0" xfId="2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0" fontId="2" fillId="0" borderId="15" xfId="3" applyNumberFormat="1" applyFont="1" applyBorder="1" applyAlignment="1">
      <alignment vertical="center"/>
    </xf>
    <xf numFmtId="4" fontId="3" fillId="0" borderId="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2" borderId="7" xfId="0" applyNumberFormat="1" applyFont="1" applyFill="1" applyBorder="1" applyAlignment="1">
      <alignment horizontal="right" vertical="center"/>
    </xf>
    <xf numFmtId="4" fontId="3" fillId="2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horizontal="right" vertical="center"/>
    </xf>
    <xf numFmtId="0" fontId="9" fillId="0" borderId="7" xfId="1" applyFont="1" applyBorder="1" applyAlignment="1">
      <alignment vertical="center"/>
    </xf>
    <xf numFmtId="0" fontId="9" fillId="0" borderId="13" xfId="1" applyFont="1" applyBorder="1" applyAlignment="1">
      <alignment vertical="center"/>
    </xf>
    <xf numFmtId="0" fontId="9" fillId="0" borderId="12" xfId="1" applyFont="1" applyBorder="1" applyAlignment="1">
      <alignment horizontal="center" vertical="center"/>
    </xf>
    <xf numFmtId="10" fontId="2" fillId="0" borderId="7" xfId="5" applyNumberFormat="1" applyFont="1" applyBorder="1" applyAlignment="1">
      <alignment vertical="center"/>
    </xf>
    <xf numFmtId="166" fontId="9" fillId="0" borderId="7" xfId="1" applyNumberFormat="1" applyFont="1" applyBorder="1" applyAlignment="1">
      <alignment vertical="center"/>
    </xf>
    <xf numFmtId="9" fontId="2" fillId="0" borderId="7" xfId="5" applyFont="1" applyFill="1" applyBorder="1" applyAlignment="1">
      <alignment vertical="center"/>
    </xf>
    <xf numFmtId="9" fontId="2" fillId="0" borderId="13" xfId="5" applyFont="1" applyFill="1" applyBorder="1" applyAlignment="1">
      <alignment vertical="center"/>
    </xf>
    <xf numFmtId="166" fontId="9" fillId="0" borderId="13" xfId="1" applyNumberFormat="1" applyFont="1" applyBorder="1" applyAlignment="1">
      <alignment vertical="center"/>
    </xf>
    <xf numFmtId="9" fontId="7" fillId="0" borderId="7" xfId="5" applyFont="1" applyFill="1" applyBorder="1" applyAlignment="1">
      <alignment vertical="center"/>
    </xf>
    <xf numFmtId="166" fontId="9" fillId="0" borderId="7" xfId="1" applyNumberFormat="1" applyFont="1" applyFill="1" applyBorder="1" applyAlignment="1">
      <alignment vertical="center"/>
    </xf>
    <xf numFmtId="0" fontId="9" fillId="0" borderId="26" xfId="1" applyFont="1" applyBorder="1" applyAlignment="1">
      <alignment horizontal="center" vertical="center"/>
    </xf>
    <xf numFmtId="0" fontId="9" fillId="0" borderId="27" xfId="1" applyFont="1" applyBorder="1" applyAlignment="1">
      <alignment vertical="center"/>
    </xf>
    <xf numFmtId="10" fontId="2" fillId="0" borderId="27" xfId="5" applyNumberFormat="1" applyFont="1" applyBorder="1" applyAlignment="1">
      <alignment vertical="center"/>
    </xf>
    <xf numFmtId="9" fontId="2" fillId="0" borderId="27" xfId="5" applyFont="1" applyFill="1" applyBorder="1" applyAlignment="1">
      <alignment vertical="center"/>
    </xf>
    <xf numFmtId="166" fontId="9" fillId="0" borderId="28" xfId="1" applyNumberFormat="1" applyFont="1" applyBorder="1" applyAlignment="1">
      <alignment vertical="center"/>
    </xf>
    <xf numFmtId="166" fontId="2" fillId="0" borderId="0" xfId="4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4" fontId="9" fillId="0" borderId="7" xfId="1" applyNumberFormat="1" applyFont="1" applyBorder="1" applyAlignment="1">
      <alignment horizontal="right" vertical="center"/>
    </xf>
    <xf numFmtId="0" fontId="9" fillId="0" borderId="27" xfId="1" applyFont="1" applyBorder="1" applyAlignment="1">
      <alignment horizontal="right" vertical="center"/>
    </xf>
    <xf numFmtId="166" fontId="2" fillId="0" borderId="0" xfId="4" applyFont="1" applyAlignment="1">
      <alignment horizontal="right" vertical="center"/>
    </xf>
    <xf numFmtId="0" fontId="9" fillId="0" borderId="7" xfId="1" applyFont="1" applyBorder="1" applyAlignment="1">
      <alignment horizontal="left" vertical="center"/>
    </xf>
    <xf numFmtId="10" fontId="7" fillId="5" borderId="7" xfId="5" applyNumberFormat="1" applyFont="1" applyFill="1" applyBorder="1" applyAlignment="1">
      <alignment vertical="center"/>
    </xf>
    <xf numFmtId="10" fontId="7" fillId="5" borderId="13" xfId="5" applyNumberFormat="1" applyFont="1" applyFill="1" applyBorder="1" applyAlignment="1">
      <alignment vertical="center"/>
    </xf>
    <xf numFmtId="10" fontId="7" fillId="0" borderId="7" xfId="5" applyNumberFormat="1" applyFont="1" applyFill="1" applyBorder="1" applyAlignment="1">
      <alignment vertical="center"/>
    </xf>
    <xf numFmtId="166" fontId="9" fillId="0" borderId="27" xfId="1" applyNumberFormat="1" applyFont="1" applyFill="1" applyBorder="1" applyAlignment="1">
      <alignment vertical="center"/>
    </xf>
    <xf numFmtId="166" fontId="9" fillId="0" borderId="36" xfId="1" applyNumberFormat="1" applyFont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4" fontId="2" fillId="0" borderId="0" xfId="0" applyNumberFormat="1" applyFont="1" applyBorder="1" applyAlignment="1"/>
    <xf numFmtId="0" fontId="3" fillId="0" borderId="0" xfId="0" applyFont="1" applyBorder="1" applyAlignment="1">
      <alignment vertical="center"/>
    </xf>
    <xf numFmtId="166" fontId="8" fillId="5" borderId="20" xfId="4" applyFont="1" applyFill="1" applyBorder="1" applyAlignment="1">
      <alignment horizontal="right" vertical="center"/>
    </xf>
    <xf numFmtId="166" fontId="9" fillId="5" borderId="8" xfId="1" applyNumberFormat="1" applyFont="1" applyFill="1" applyBorder="1" applyAlignment="1">
      <alignment vertical="center"/>
    </xf>
    <xf numFmtId="166" fontId="9" fillId="5" borderId="37" xfId="1" applyNumberFormat="1" applyFont="1" applyFill="1" applyBorder="1" applyAlignment="1">
      <alignment vertical="center"/>
    </xf>
    <xf numFmtId="166" fontId="9" fillId="5" borderId="38" xfId="1" applyNumberFormat="1" applyFont="1" applyFill="1" applyBorder="1" applyAlignment="1">
      <alignment vertical="center"/>
    </xf>
    <xf numFmtId="10" fontId="2" fillId="0" borderId="12" xfId="5" applyNumberFormat="1" applyFont="1" applyBorder="1" applyAlignment="1">
      <alignment vertical="center"/>
    </xf>
    <xf numFmtId="10" fontId="2" fillId="0" borderId="13" xfId="5" applyNumberFormat="1" applyFont="1" applyBorder="1" applyAlignment="1">
      <alignment vertical="center"/>
    </xf>
    <xf numFmtId="10" fontId="9" fillId="6" borderId="26" xfId="1" applyNumberFormat="1" applyFont="1" applyFill="1" applyBorder="1" applyAlignment="1">
      <alignment vertical="center"/>
    </xf>
    <xf numFmtId="10" fontId="9" fillId="6" borderId="27" xfId="1" applyNumberFormat="1" applyFont="1" applyFill="1" applyBorder="1" applyAlignment="1">
      <alignment vertical="center"/>
    </xf>
    <xf numFmtId="10" fontId="9" fillId="6" borderId="28" xfId="1" applyNumberFormat="1" applyFont="1" applyFill="1" applyBorder="1" applyAlignment="1">
      <alignment vertical="center"/>
    </xf>
    <xf numFmtId="9" fontId="8" fillId="5" borderId="21" xfId="3" applyFont="1" applyFill="1" applyBorder="1" applyAlignment="1">
      <alignment horizontal="right" vertical="center"/>
    </xf>
    <xf numFmtId="0" fontId="9" fillId="0" borderId="24" xfId="1" applyFont="1" applyBorder="1" applyAlignment="1">
      <alignment vertical="center"/>
    </xf>
    <xf numFmtId="0" fontId="9" fillId="0" borderId="25" xfId="1" applyFont="1" applyBorder="1" applyAlignment="1">
      <alignment horizontal="center" vertical="center"/>
    </xf>
    <xf numFmtId="0" fontId="9" fillId="0" borderId="25" xfId="1" applyFont="1" applyBorder="1" applyAlignment="1">
      <alignment horizontal="right" vertical="center"/>
    </xf>
    <xf numFmtId="0" fontId="9" fillId="0" borderId="25" xfId="1" applyFont="1" applyBorder="1" applyAlignment="1">
      <alignment vertical="center"/>
    </xf>
    <xf numFmtId="0" fontId="9" fillId="0" borderId="39" xfId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11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14" fontId="2" fillId="4" borderId="22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right" vertical="center"/>
    </xf>
    <xf numFmtId="0" fontId="10" fillId="5" borderId="29" xfId="1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7" borderId="40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4" fontId="3" fillId="7" borderId="11" xfId="0" applyNumberFormat="1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right" vertical="center"/>
    </xf>
  </cellXfs>
  <cellStyles count="6">
    <cellStyle name="Moeda" xfId="2" builtinId="4"/>
    <cellStyle name="Normal" xfId="0" builtinId="0"/>
    <cellStyle name="Normal 2" xfId="1"/>
    <cellStyle name="Porcentagem" xfId="3" builtinId="5"/>
    <cellStyle name="Porcentagem 2" xfId="5"/>
    <cellStyle name="Vírgula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40"/>
  <sheetViews>
    <sheetView tabSelected="1" view="pageBreakPreview" topLeftCell="A124" zoomScale="90" zoomScaleNormal="90" zoomScaleSheetLayoutView="90" workbookViewId="0">
      <selection activeCell="G137" sqref="G137:N137"/>
    </sheetView>
  </sheetViews>
  <sheetFormatPr defaultColWidth="9.109375" defaultRowHeight="20.100000000000001" customHeight="1" x14ac:dyDescent="0.3"/>
  <cols>
    <col min="1" max="1" width="2.6640625" style="1" customWidth="1"/>
    <col min="2" max="2" width="6" style="1" customWidth="1"/>
    <col min="3" max="3" width="12" style="1" bestFit="1" customWidth="1"/>
    <col min="4" max="4" width="7.33203125" style="1" bestFit="1" customWidth="1"/>
    <col min="5" max="5" width="131.88671875" style="1" customWidth="1"/>
    <col min="6" max="6" width="6" style="22" bestFit="1" customWidth="1"/>
    <col min="7" max="7" width="15.33203125" style="1" customWidth="1"/>
    <col min="8" max="8" width="14.33203125" style="1" bestFit="1" customWidth="1"/>
    <col min="9" max="9" width="8.44140625" style="1" hidden="1" customWidth="1"/>
    <col min="10" max="10" width="12.33203125" style="1" hidden="1" customWidth="1"/>
    <col min="11" max="11" width="14.33203125" style="1" hidden="1" customWidth="1"/>
    <col min="12" max="12" width="12.33203125" style="1" hidden="1" customWidth="1"/>
    <col min="13" max="13" width="13.6640625" style="1" bestFit="1" customWidth="1"/>
    <col min="14" max="14" width="15.33203125" style="1" bestFit="1" customWidth="1"/>
    <col min="15" max="15" width="2.6640625" style="1" customWidth="1"/>
    <col min="16" max="16" width="0" style="1" hidden="1" customWidth="1"/>
    <col min="17" max="16384" width="9.109375" style="1"/>
  </cols>
  <sheetData>
    <row r="1" spans="2:14" ht="20.100000000000001" customHeight="1" thickBot="1" x14ac:dyDescent="0.35"/>
    <row r="2" spans="2:14" ht="20.100000000000001" customHeight="1" thickBot="1" x14ac:dyDescent="0.35">
      <c r="B2" s="127" t="s">
        <v>124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</row>
    <row r="3" spans="2:14" ht="20.100000000000001" customHeight="1" x14ac:dyDescent="0.3">
      <c r="B3" s="130" t="s">
        <v>125</v>
      </c>
      <c r="C3" s="131"/>
      <c r="D3" s="131"/>
      <c r="E3" s="131"/>
      <c r="F3" s="38"/>
      <c r="G3" s="29"/>
      <c r="H3" s="29"/>
      <c r="I3" s="29"/>
      <c r="J3" s="29"/>
      <c r="K3" s="29"/>
      <c r="L3" s="29"/>
      <c r="M3" s="29"/>
      <c r="N3" s="30"/>
    </row>
    <row r="4" spans="2:14" ht="20.100000000000001" customHeight="1" x14ac:dyDescent="0.3">
      <c r="B4" s="125" t="s">
        <v>89</v>
      </c>
      <c r="C4" s="126"/>
      <c r="D4" s="126"/>
      <c r="E4" s="126"/>
      <c r="F4" s="13"/>
      <c r="G4" s="2"/>
      <c r="H4" s="132" t="s">
        <v>33</v>
      </c>
      <c r="I4" s="132"/>
      <c r="J4" s="132"/>
      <c r="K4" s="132"/>
      <c r="L4" s="132"/>
      <c r="M4" s="132"/>
      <c r="N4" s="21" t="s">
        <v>100</v>
      </c>
    </row>
    <row r="5" spans="2:14" ht="20.100000000000001" customHeight="1" x14ac:dyDescent="0.3">
      <c r="B5" s="125" t="s">
        <v>106</v>
      </c>
      <c r="C5" s="126"/>
      <c r="D5" s="126"/>
      <c r="E5" s="126"/>
      <c r="F5" s="13"/>
      <c r="G5" s="2"/>
      <c r="H5" s="2"/>
      <c r="I5" s="2"/>
      <c r="J5" s="2"/>
      <c r="K5" s="2"/>
      <c r="L5" s="2"/>
      <c r="M5" s="37" t="s">
        <v>34</v>
      </c>
      <c r="N5" s="32">
        <v>0.26350000000000001</v>
      </c>
    </row>
    <row r="6" spans="2:14" ht="20.100000000000001" customHeight="1" x14ac:dyDescent="0.3">
      <c r="B6" s="125" t="s">
        <v>0</v>
      </c>
      <c r="C6" s="126"/>
      <c r="D6" s="126"/>
      <c r="E6" s="126"/>
      <c r="F6" s="13"/>
      <c r="G6" s="2"/>
      <c r="H6" s="132" t="s">
        <v>32</v>
      </c>
      <c r="I6" s="132"/>
      <c r="J6" s="132"/>
      <c r="K6" s="132"/>
      <c r="L6" s="132"/>
      <c r="M6" s="132"/>
      <c r="N6" s="31">
        <f>N133</f>
        <v>115645.30643925001</v>
      </c>
    </row>
    <row r="7" spans="2:14" ht="20.100000000000001" customHeight="1" x14ac:dyDescent="0.3">
      <c r="B7" s="111" t="s">
        <v>26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2:14" ht="20.100000000000001" customHeight="1" thickBot="1" x14ac:dyDescent="0.35">
      <c r="B8" s="64"/>
      <c r="C8" s="2"/>
      <c r="D8" s="2"/>
      <c r="E8" s="2"/>
      <c r="F8" s="13"/>
      <c r="G8" s="2"/>
      <c r="H8" s="2"/>
      <c r="I8" s="123" t="s">
        <v>25</v>
      </c>
      <c r="J8" s="123"/>
      <c r="K8" s="124">
        <v>43803</v>
      </c>
      <c r="L8" s="124"/>
      <c r="M8" s="2"/>
      <c r="N8" s="65"/>
    </row>
    <row r="9" spans="2:14" ht="20.100000000000001" customHeight="1" x14ac:dyDescent="0.3">
      <c r="B9" s="114" t="s">
        <v>1</v>
      </c>
      <c r="C9" s="116" t="s">
        <v>29</v>
      </c>
      <c r="D9" s="116" t="s">
        <v>30</v>
      </c>
      <c r="E9" s="116" t="s">
        <v>90</v>
      </c>
      <c r="F9" s="116" t="s">
        <v>3</v>
      </c>
      <c r="G9" s="118" t="s">
        <v>4</v>
      </c>
      <c r="H9" s="41" t="s">
        <v>5</v>
      </c>
      <c r="I9" s="120" t="s">
        <v>19</v>
      </c>
      <c r="J9" s="121"/>
      <c r="K9" s="121" t="s">
        <v>20</v>
      </c>
      <c r="L9" s="122"/>
      <c r="M9" s="41" t="s">
        <v>31</v>
      </c>
      <c r="N9" s="69" t="s">
        <v>6</v>
      </c>
    </row>
    <row r="10" spans="2:14" ht="20.100000000000001" customHeight="1" thickBot="1" x14ac:dyDescent="0.35">
      <c r="B10" s="115"/>
      <c r="C10" s="117"/>
      <c r="D10" s="117"/>
      <c r="E10" s="117"/>
      <c r="F10" s="117"/>
      <c r="G10" s="119"/>
      <c r="H10" s="42" t="s">
        <v>7</v>
      </c>
      <c r="I10" s="67" t="s">
        <v>4</v>
      </c>
      <c r="J10" s="66" t="s">
        <v>8</v>
      </c>
      <c r="K10" s="66" t="s">
        <v>4</v>
      </c>
      <c r="L10" s="68" t="s">
        <v>8</v>
      </c>
      <c r="M10" s="42" t="s">
        <v>7</v>
      </c>
      <c r="N10" s="71" t="s">
        <v>7</v>
      </c>
    </row>
    <row r="11" spans="2:14" ht="20.100000000000001" customHeight="1" x14ac:dyDescent="0.3">
      <c r="B11" s="144"/>
      <c r="C11" s="143"/>
      <c r="D11" s="143"/>
      <c r="E11" s="143"/>
      <c r="F11" s="143"/>
      <c r="G11" s="143"/>
      <c r="H11" s="143"/>
      <c r="I11" s="141"/>
      <c r="J11" s="141"/>
      <c r="K11" s="141"/>
      <c r="L11" s="141"/>
      <c r="M11" s="143"/>
      <c r="N11" s="145"/>
    </row>
    <row r="12" spans="2:14" ht="20.100000000000001" customHeight="1" x14ac:dyDescent="0.3">
      <c r="B12" s="146">
        <v>1</v>
      </c>
      <c r="C12" s="139"/>
      <c r="D12" s="139"/>
      <c r="E12" s="139" t="s">
        <v>123</v>
      </c>
      <c r="F12" s="139"/>
      <c r="G12" s="139"/>
      <c r="H12" s="139"/>
      <c r="I12" s="101"/>
      <c r="J12" s="101"/>
      <c r="K12" s="101"/>
      <c r="L12" s="101"/>
      <c r="M12" s="139"/>
      <c r="N12" s="140"/>
    </row>
    <row r="13" spans="2:14" ht="20.100000000000001" customHeight="1" x14ac:dyDescent="0.3">
      <c r="B13" s="14" t="s">
        <v>23</v>
      </c>
      <c r="C13" s="23"/>
      <c r="D13" s="23"/>
      <c r="E13" s="10" t="s">
        <v>9</v>
      </c>
      <c r="F13" s="11"/>
      <c r="G13" s="10"/>
      <c r="H13" s="10"/>
      <c r="I13" s="12"/>
      <c r="J13" s="12"/>
      <c r="K13" s="12"/>
      <c r="L13" s="12"/>
      <c r="M13" s="12"/>
      <c r="N13" s="15">
        <f>N15</f>
        <v>997.96283999999991</v>
      </c>
    </row>
    <row r="14" spans="2:14" ht="20.100000000000001" customHeight="1" x14ac:dyDescent="0.3">
      <c r="B14" s="16" t="s">
        <v>126</v>
      </c>
      <c r="C14" s="24">
        <v>99061</v>
      </c>
      <c r="D14" s="24" t="s">
        <v>35</v>
      </c>
      <c r="E14" s="8" t="s">
        <v>103</v>
      </c>
      <c r="F14" s="5" t="s">
        <v>41</v>
      </c>
      <c r="G14" s="6">
        <v>12</v>
      </c>
      <c r="H14" s="6">
        <v>65.819999999999993</v>
      </c>
      <c r="I14" s="7">
        <f>G14</f>
        <v>12</v>
      </c>
      <c r="J14" s="7">
        <f>ROUNDUP(I14*H14,2)</f>
        <v>789.84</v>
      </c>
      <c r="K14" s="7">
        <f>G14-I14</f>
        <v>0</v>
      </c>
      <c r="L14" s="7">
        <f>K14*H14</f>
        <v>0</v>
      </c>
      <c r="M14" s="7">
        <f>H14*$N$5+H14</f>
        <v>83.163569999999993</v>
      </c>
      <c r="N14" s="17">
        <f>M14*G14</f>
        <v>997.96283999999991</v>
      </c>
    </row>
    <row r="15" spans="2:14" ht="20.100000000000001" customHeight="1" x14ac:dyDescent="0.3">
      <c r="B15" s="108" t="s">
        <v>11</v>
      </c>
      <c r="C15" s="109"/>
      <c r="D15" s="109"/>
      <c r="E15" s="109"/>
      <c r="F15" s="109"/>
      <c r="G15" s="109"/>
      <c r="H15" s="110"/>
      <c r="I15" s="9"/>
      <c r="J15" s="9">
        <f>SUM(J14:J14)</f>
        <v>789.84</v>
      </c>
      <c r="K15" s="9"/>
      <c r="L15" s="9">
        <f>ROUNDUP(SUM(L14:L14),2)</f>
        <v>0</v>
      </c>
      <c r="M15" s="7"/>
      <c r="N15" s="17">
        <f>SUM(N14)</f>
        <v>997.96283999999991</v>
      </c>
    </row>
    <row r="16" spans="2:14" ht="20.100000000000001" customHeight="1" x14ac:dyDescent="0.3">
      <c r="B16" s="14" t="s">
        <v>127</v>
      </c>
      <c r="C16" s="23"/>
      <c r="D16" s="23"/>
      <c r="E16" s="10" t="s">
        <v>12</v>
      </c>
      <c r="F16" s="11"/>
      <c r="G16" s="10"/>
      <c r="H16" s="10"/>
      <c r="I16" s="12"/>
      <c r="J16" s="12"/>
      <c r="K16" s="12"/>
      <c r="L16" s="12"/>
      <c r="M16" s="35"/>
      <c r="N16" s="36">
        <f>N21</f>
        <v>568.38547499999993</v>
      </c>
    </row>
    <row r="17" spans="2:14" s="34" customFormat="1" ht="20.100000000000001" customHeight="1" x14ac:dyDescent="0.3">
      <c r="B17" s="16" t="s">
        <v>128</v>
      </c>
      <c r="C17" s="24">
        <v>98519</v>
      </c>
      <c r="D17" s="24" t="s">
        <v>35</v>
      </c>
      <c r="E17" s="8" t="s">
        <v>91</v>
      </c>
      <c r="F17" s="5" t="s">
        <v>10</v>
      </c>
      <c r="G17" s="6">
        <v>90</v>
      </c>
      <c r="H17" s="6">
        <v>1.61</v>
      </c>
      <c r="I17" s="33"/>
      <c r="J17" s="33"/>
      <c r="K17" s="33"/>
      <c r="L17" s="33"/>
      <c r="M17" s="7">
        <f t="shared" ref="M17:M49" si="0">H17*$N$5+H17</f>
        <v>2.0342350000000002</v>
      </c>
      <c r="N17" s="17">
        <f t="shared" ref="N17:N49" si="1">M17*G17</f>
        <v>183.08115000000001</v>
      </c>
    </row>
    <row r="18" spans="2:14" ht="20.100000000000001" customHeight="1" x14ac:dyDescent="0.3">
      <c r="B18" s="16" t="s">
        <v>129</v>
      </c>
      <c r="C18" s="24">
        <v>96520</v>
      </c>
      <c r="D18" s="24" t="s">
        <v>35</v>
      </c>
      <c r="E18" s="8" t="s">
        <v>39</v>
      </c>
      <c r="F18" s="5" t="s">
        <v>13</v>
      </c>
      <c r="G18" s="6">
        <v>3.4</v>
      </c>
      <c r="H18" s="6">
        <v>70.05</v>
      </c>
      <c r="I18" s="33"/>
      <c r="J18" s="33"/>
      <c r="K18" s="33"/>
      <c r="L18" s="33"/>
      <c r="M18" s="7">
        <f t="shared" si="0"/>
        <v>88.508174999999994</v>
      </c>
      <c r="N18" s="17">
        <f t="shared" si="1"/>
        <v>300.92779499999995</v>
      </c>
    </row>
    <row r="19" spans="2:14" ht="20.100000000000001" customHeight="1" x14ac:dyDescent="0.3">
      <c r="B19" s="16" t="s">
        <v>130</v>
      </c>
      <c r="C19" s="24">
        <v>79480</v>
      </c>
      <c r="D19" s="24" t="s">
        <v>35</v>
      </c>
      <c r="E19" s="8" t="s">
        <v>40</v>
      </c>
      <c r="F19" s="5" t="s">
        <v>13</v>
      </c>
      <c r="G19" s="6">
        <v>3.6</v>
      </c>
      <c r="H19" s="6">
        <v>2.0499999999999998</v>
      </c>
      <c r="I19" s="33"/>
      <c r="J19" s="33"/>
      <c r="K19" s="33"/>
      <c r="L19" s="33"/>
      <c r="M19" s="7">
        <f t="shared" si="0"/>
        <v>2.5901749999999999</v>
      </c>
      <c r="N19" s="17">
        <f t="shared" si="1"/>
        <v>9.3246299999999991</v>
      </c>
    </row>
    <row r="20" spans="2:14" ht="20.100000000000001" customHeight="1" x14ac:dyDescent="0.3">
      <c r="B20" s="16" t="s">
        <v>131</v>
      </c>
      <c r="C20" s="24">
        <v>96995</v>
      </c>
      <c r="D20" s="24" t="s">
        <v>35</v>
      </c>
      <c r="E20" s="8" t="s">
        <v>102</v>
      </c>
      <c r="F20" s="5" t="s">
        <v>13</v>
      </c>
      <c r="G20" s="6">
        <v>1.5</v>
      </c>
      <c r="H20" s="6">
        <v>39.6</v>
      </c>
      <c r="I20" s="7">
        <f>G20</f>
        <v>1.5</v>
      </c>
      <c r="J20" s="7">
        <f>I20*H20</f>
        <v>59.400000000000006</v>
      </c>
      <c r="K20" s="7">
        <f>G20-I20</f>
        <v>0</v>
      </c>
      <c r="L20" s="7">
        <f>K20*H20</f>
        <v>0</v>
      </c>
      <c r="M20" s="7">
        <f t="shared" si="0"/>
        <v>50.034600000000005</v>
      </c>
      <c r="N20" s="17">
        <f t="shared" si="1"/>
        <v>75.051900000000003</v>
      </c>
    </row>
    <row r="21" spans="2:14" ht="20.100000000000001" customHeight="1" x14ac:dyDescent="0.3">
      <c r="B21" s="108" t="s">
        <v>11</v>
      </c>
      <c r="C21" s="109"/>
      <c r="D21" s="109"/>
      <c r="E21" s="109"/>
      <c r="F21" s="109"/>
      <c r="G21" s="109"/>
      <c r="H21" s="110"/>
      <c r="I21" s="9"/>
      <c r="J21" s="9">
        <f>SUM(J20)</f>
        <v>59.400000000000006</v>
      </c>
      <c r="K21" s="9"/>
      <c r="L21" s="9">
        <f>SUM(L20)</f>
        <v>0</v>
      </c>
      <c r="M21" s="7"/>
      <c r="N21" s="17">
        <f>SUM(N17:N20)</f>
        <v>568.38547499999993</v>
      </c>
    </row>
    <row r="22" spans="2:14" ht="20.100000000000001" customHeight="1" x14ac:dyDescent="0.3">
      <c r="B22" s="14" t="s">
        <v>132</v>
      </c>
      <c r="C22" s="23"/>
      <c r="D22" s="23"/>
      <c r="E22" s="10" t="s">
        <v>104</v>
      </c>
      <c r="F22" s="11"/>
      <c r="G22" s="10"/>
      <c r="H22" s="10"/>
      <c r="I22" s="12"/>
      <c r="J22" s="12"/>
      <c r="K22" s="12"/>
      <c r="L22" s="12"/>
      <c r="M22" s="35"/>
      <c r="N22" s="36">
        <f>N25</f>
        <v>3501.0657590999995</v>
      </c>
    </row>
    <row r="23" spans="2:14" ht="20.100000000000001" customHeight="1" x14ac:dyDescent="0.3">
      <c r="B23" s="16" t="s">
        <v>133</v>
      </c>
      <c r="C23" s="24">
        <v>101166</v>
      </c>
      <c r="D23" s="24" t="s">
        <v>35</v>
      </c>
      <c r="E23" s="8" t="s">
        <v>101</v>
      </c>
      <c r="F23" s="5" t="s">
        <v>13</v>
      </c>
      <c r="G23" s="6">
        <v>5.0599999999999996</v>
      </c>
      <c r="H23" s="6">
        <v>465.36</v>
      </c>
      <c r="I23" s="7">
        <f t="shared" ref="I23" si="2">G23</f>
        <v>5.0599999999999996</v>
      </c>
      <c r="J23" s="7">
        <f t="shared" ref="J23" si="3">I23*H23</f>
        <v>2354.7215999999999</v>
      </c>
      <c r="K23" s="7">
        <f t="shared" ref="K23" si="4">G23-I23</f>
        <v>0</v>
      </c>
      <c r="L23" s="7">
        <f t="shared" ref="L23" si="5">K23*H23</f>
        <v>0</v>
      </c>
      <c r="M23" s="7">
        <f t="shared" ref="M23" si="6">H23*$N$5+H23</f>
        <v>587.98235999999997</v>
      </c>
      <c r="N23" s="17">
        <f t="shared" ref="N23" si="7">M23*G23</f>
        <v>2975.1907415999995</v>
      </c>
    </row>
    <row r="24" spans="2:14" ht="20.100000000000001" customHeight="1" x14ac:dyDescent="0.3">
      <c r="B24" s="16" t="s">
        <v>134</v>
      </c>
      <c r="C24" s="24">
        <v>98557</v>
      </c>
      <c r="D24" s="24" t="s">
        <v>35</v>
      </c>
      <c r="E24" s="99" t="s">
        <v>114</v>
      </c>
      <c r="F24" s="5" t="s">
        <v>10</v>
      </c>
      <c r="G24" s="6">
        <v>13.5</v>
      </c>
      <c r="H24" s="6">
        <v>30.83</v>
      </c>
      <c r="I24" s="7">
        <f t="shared" ref="I24" si="8">G24</f>
        <v>13.5</v>
      </c>
      <c r="J24" s="7">
        <f t="shared" ref="J24" si="9">I24*H24</f>
        <v>416.20499999999998</v>
      </c>
      <c r="K24" s="7">
        <f t="shared" ref="K24" si="10">G24-I24</f>
        <v>0</v>
      </c>
      <c r="L24" s="7">
        <f t="shared" ref="L24" si="11">K24*H24</f>
        <v>0</v>
      </c>
      <c r="M24" s="7">
        <f t="shared" ref="M24" si="12">H24*$N$5+H24</f>
        <v>38.953704999999999</v>
      </c>
      <c r="N24" s="17">
        <f t="shared" ref="N24" si="13">M24*G24</f>
        <v>525.87501750000001</v>
      </c>
    </row>
    <row r="25" spans="2:14" ht="20.100000000000001" customHeight="1" x14ac:dyDescent="0.3">
      <c r="B25" s="108" t="s">
        <v>11</v>
      </c>
      <c r="C25" s="109"/>
      <c r="D25" s="109"/>
      <c r="E25" s="109"/>
      <c r="F25" s="109"/>
      <c r="G25" s="109"/>
      <c r="H25" s="110"/>
      <c r="I25" s="9"/>
      <c r="J25" s="9">
        <f>SUM(J24:J24)</f>
        <v>416.20499999999998</v>
      </c>
      <c r="K25" s="9"/>
      <c r="L25" s="9">
        <f>SUM(L24:L24)</f>
        <v>0</v>
      </c>
      <c r="M25" s="7"/>
      <c r="N25" s="17">
        <f>SUM(N23:N24)</f>
        <v>3501.0657590999995</v>
      </c>
    </row>
    <row r="26" spans="2:14" ht="20.100000000000001" customHeight="1" x14ac:dyDescent="0.3">
      <c r="B26" s="14" t="s">
        <v>135</v>
      </c>
      <c r="C26" s="23"/>
      <c r="D26" s="23"/>
      <c r="E26" s="10" t="s">
        <v>107</v>
      </c>
      <c r="F26" s="11"/>
      <c r="G26" s="10"/>
      <c r="H26" s="10"/>
      <c r="I26" s="12"/>
      <c r="J26" s="12"/>
      <c r="K26" s="12"/>
      <c r="L26" s="12"/>
      <c r="M26" s="35"/>
      <c r="N26" s="36">
        <f>N34</f>
        <v>15796.323749500003</v>
      </c>
    </row>
    <row r="27" spans="2:14" ht="30" customHeight="1" x14ac:dyDescent="0.3">
      <c r="B27" s="16" t="s">
        <v>136</v>
      </c>
      <c r="C27" s="24">
        <v>101159</v>
      </c>
      <c r="D27" s="24" t="s">
        <v>35</v>
      </c>
      <c r="E27" s="8" t="s">
        <v>105</v>
      </c>
      <c r="F27" s="5" t="s">
        <v>10</v>
      </c>
      <c r="G27" s="4">
        <v>73.55</v>
      </c>
      <c r="H27" s="6">
        <v>98.34</v>
      </c>
      <c r="I27" s="7">
        <v>181.17245</v>
      </c>
      <c r="J27" s="7">
        <f>I27*H27</f>
        <v>17816.498733</v>
      </c>
      <c r="K27" s="7">
        <f>G27-I27</f>
        <v>-107.62245</v>
      </c>
      <c r="L27" s="7">
        <f>K27*H27</f>
        <v>-10583.591733000001</v>
      </c>
      <c r="M27" s="7">
        <f t="shared" si="0"/>
        <v>124.25259</v>
      </c>
      <c r="N27" s="17">
        <f t="shared" si="1"/>
        <v>9138.7779945000002</v>
      </c>
    </row>
    <row r="28" spans="2:14" ht="20.100000000000001" customHeight="1" x14ac:dyDescent="0.3">
      <c r="B28" s="16" t="s">
        <v>137</v>
      </c>
      <c r="C28" s="24">
        <v>4119</v>
      </c>
      <c r="D28" s="24" t="s">
        <v>35</v>
      </c>
      <c r="E28" s="8" t="s">
        <v>112</v>
      </c>
      <c r="F28" s="5" t="s">
        <v>14</v>
      </c>
      <c r="G28" s="6">
        <v>43</v>
      </c>
      <c r="H28" s="6">
        <v>32.270000000000003</v>
      </c>
      <c r="I28" s="7"/>
      <c r="J28" s="7"/>
      <c r="K28" s="7"/>
      <c r="L28" s="7"/>
      <c r="M28" s="7">
        <f t="shared" ref="M28:M33" si="14">H28*$N$5+H28</f>
        <v>40.773145000000007</v>
      </c>
      <c r="N28" s="17">
        <f t="shared" ref="N28:N33" si="15">M28*G28</f>
        <v>1753.2452350000003</v>
      </c>
    </row>
    <row r="29" spans="2:14" ht="20.100000000000001" customHeight="1" x14ac:dyDescent="0.3">
      <c r="B29" s="16" t="s">
        <v>138</v>
      </c>
      <c r="C29" s="24">
        <v>20213</v>
      </c>
      <c r="D29" s="24" t="s">
        <v>35</v>
      </c>
      <c r="E29" s="8" t="s">
        <v>108</v>
      </c>
      <c r="F29" s="5" t="s">
        <v>14</v>
      </c>
      <c r="G29" s="6">
        <v>36</v>
      </c>
      <c r="H29" s="6">
        <v>20.29</v>
      </c>
      <c r="I29" s="7"/>
      <c r="J29" s="7"/>
      <c r="K29" s="7"/>
      <c r="L29" s="7"/>
      <c r="M29" s="7">
        <f t="shared" si="14"/>
        <v>25.636415</v>
      </c>
      <c r="N29" s="17">
        <f t="shared" si="15"/>
        <v>922.91093999999998</v>
      </c>
    </row>
    <row r="30" spans="2:14" ht="20.100000000000001" customHeight="1" x14ac:dyDescent="0.3">
      <c r="B30" s="16" t="s">
        <v>139</v>
      </c>
      <c r="C30" s="24">
        <v>4433</v>
      </c>
      <c r="D30" s="24" t="s">
        <v>35</v>
      </c>
      <c r="E30" s="8" t="s">
        <v>111</v>
      </c>
      <c r="F30" s="5" t="s">
        <v>14</v>
      </c>
      <c r="G30" s="6">
        <v>45</v>
      </c>
      <c r="H30" s="6">
        <v>12.03</v>
      </c>
      <c r="I30" s="7"/>
      <c r="J30" s="7"/>
      <c r="K30" s="7"/>
      <c r="L30" s="7"/>
      <c r="M30" s="7">
        <f t="shared" si="14"/>
        <v>15.199904999999999</v>
      </c>
      <c r="N30" s="17">
        <f t="shared" si="15"/>
        <v>683.99572499999999</v>
      </c>
    </row>
    <row r="31" spans="2:14" ht="20.100000000000001" customHeight="1" x14ac:dyDescent="0.3">
      <c r="B31" s="16" t="s">
        <v>140</v>
      </c>
      <c r="C31" s="24">
        <v>20205</v>
      </c>
      <c r="D31" s="24" t="s">
        <v>35</v>
      </c>
      <c r="E31" s="8" t="s">
        <v>110</v>
      </c>
      <c r="F31" s="5" t="s">
        <v>14</v>
      </c>
      <c r="G31" s="6">
        <v>135</v>
      </c>
      <c r="H31" s="6">
        <v>1.24</v>
      </c>
      <c r="I31" s="7"/>
      <c r="J31" s="7"/>
      <c r="K31" s="7"/>
      <c r="L31" s="7"/>
      <c r="M31" s="7">
        <f t="shared" ref="M31" si="16">H31*$N$5+H31</f>
        <v>1.56674</v>
      </c>
      <c r="N31" s="17">
        <f t="shared" ref="N31" si="17">M31*G31</f>
        <v>211.50990000000002</v>
      </c>
    </row>
    <row r="32" spans="2:14" ht="20.100000000000001" customHeight="1" x14ac:dyDescent="0.3">
      <c r="B32" s="16" t="s">
        <v>141</v>
      </c>
      <c r="C32" s="24">
        <v>6188</v>
      </c>
      <c r="D32" s="24" t="s">
        <v>35</v>
      </c>
      <c r="E32" s="8" t="s">
        <v>109</v>
      </c>
      <c r="F32" s="5" t="s">
        <v>10</v>
      </c>
      <c r="G32" s="6">
        <v>81</v>
      </c>
      <c r="H32" s="6">
        <v>23.23</v>
      </c>
      <c r="I32" s="7"/>
      <c r="J32" s="7"/>
      <c r="K32" s="7"/>
      <c r="L32" s="7"/>
      <c r="M32" s="7">
        <f t="shared" si="14"/>
        <v>29.351105</v>
      </c>
      <c r="N32" s="17">
        <f t="shared" si="15"/>
        <v>2377.4395049999998</v>
      </c>
    </row>
    <row r="33" spans="2:14" ht="20.100000000000001" customHeight="1" x14ac:dyDescent="0.3">
      <c r="B33" s="16" t="s">
        <v>142</v>
      </c>
      <c r="C33" s="24">
        <v>4512</v>
      </c>
      <c r="D33" s="24" t="s">
        <v>35</v>
      </c>
      <c r="E33" s="8" t="s">
        <v>113</v>
      </c>
      <c r="F33" s="5" t="s">
        <v>14</v>
      </c>
      <c r="G33" s="6">
        <v>630</v>
      </c>
      <c r="H33" s="6">
        <v>0.89</v>
      </c>
      <c r="I33" s="7"/>
      <c r="J33" s="7"/>
      <c r="K33" s="7"/>
      <c r="L33" s="7"/>
      <c r="M33" s="7">
        <f t="shared" si="14"/>
        <v>1.1245149999999999</v>
      </c>
      <c r="N33" s="17">
        <f t="shared" si="15"/>
        <v>708.44444999999996</v>
      </c>
    </row>
    <row r="34" spans="2:14" ht="20.100000000000001" customHeight="1" x14ac:dyDescent="0.3">
      <c r="B34" s="108" t="s">
        <v>11</v>
      </c>
      <c r="C34" s="109"/>
      <c r="D34" s="109"/>
      <c r="E34" s="109"/>
      <c r="F34" s="109"/>
      <c r="G34" s="109"/>
      <c r="H34" s="110"/>
      <c r="I34" s="9"/>
      <c r="J34" s="9">
        <f>SUM(J27)</f>
        <v>17816.498733</v>
      </c>
      <c r="K34" s="9"/>
      <c r="L34" s="9">
        <f>SUM(L27)</f>
        <v>-10583.591733000001</v>
      </c>
      <c r="M34" s="7"/>
      <c r="N34" s="17">
        <f>SUM(N27:N33)</f>
        <v>15796.323749500003</v>
      </c>
    </row>
    <row r="35" spans="2:14" ht="20.100000000000001" customHeight="1" x14ac:dyDescent="0.3">
      <c r="B35" s="14" t="s">
        <v>143</v>
      </c>
      <c r="C35" s="23"/>
      <c r="D35" s="23"/>
      <c r="E35" s="10" t="s">
        <v>15</v>
      </c>
      <c r="F35" s="11"/>
      <c r="G35" s="10"/>
      <c r="H35" s="10"/>
      <c r="I35" s="12"/>
      <c r="J35" s="12"/>
      <c r="K35" s="12"/>
      <c r="L35" s="12"/>
      <c r="M35" s="35"/>
      <c r="N35" s="36">
        <f>N39</f>
        <v>10870.838125</v>
      </c>
    </row>
    <row r="36" spans="2:14" ht="20.100000000000001" customHeight="1" x14ac:dyDescent="0.3">
      <c r="B36" s="16" t="s">
        <v>144</v>
      </c>
      <c r="C36" s="24">
        <v>92255</v>
      </c>
      <c r="D36" s="24" t="s">
        <v>35</v>
      </c>
      <c r="E36" s="8" t="s">
        <v>115</v>
      </c>
      <c r="F36" s="5" t="s">
        <v>41</v>
      </c>
      <c r="G36" s="6">
        <v>7</v>
      </c>
      <c r="H36" s="6">
        <v>383.39</v>
      </c>
      <c r="I36" s="7">
        <v>0</v>
      </c>
      <c r="J36" s="7">
        <f>I36*H36</f>
        <v>0</v>
      </c>
      <c r="K36" s="7">
        <v>0</v>
      </c>
      <c r="L36" s="7">
        <f>K36*H36</f>
        <v>0</v>
      </c>
      <c r="M36" s="7">
        <f t="shared" ref="M36" si="18">H36*$N$5+H36</f>
        <v>484.41326499999997</v>
      </c>
      <c r="N36" s="17">
        <f t="shared" ref="N36" si="19">M36*G36</f>
        <v>3390.8928549999996</v>
      </c>
    </row>
    <row r="37" spans="2:14" ht="20.100000000000001" customHeight="1" x14ac:dyDescent="0.3">
      <c r="B37" s="16" t="s">
        <v>145</v>
      </c>
      <c r="C37" s="24">
        <v>92543</v>
      </c>
      <c r="D37" s="24" t="s">
        <v>35</v>
      </c>
      <c r="E37" s="8" t="s">
        <v>117</v>
      </c>
      <c r="F37" s="5" t="s">
        <v>10</v>
      </c>
      <c r="G37" s="6">
        <v>114</v>
      </c>
      <c r="H37" s="6">
        <v>16.149999999999999</v>
      </c>
      <c r="I37" s="7">
        <v>0</v>
      </c>
      <c r="J37" s="7">
        <f>I37*H37</f>
        <v>0</v>
      </c>
      <c r="K37" s="7">
        <v>0</v>
      </c>
      <c r="L37" s="7">
        <f>K37*H37</f>
        <v>0</v>
      </c>
      <c r="M37" s="7">
        <f t="shared" si="0"/>
        <v>20.405524999999997</v>
      </c>
      <c r="N37" s="17">
        <f t="shared" si="1"/>
        <v>2326.2298499999997</v>
      </c>
    </row>
    <row r="38" spans="2:14" ht="26.4" x14ac:dyDescent="0.3">
      <c r="B38" s="16" t="s">
        <v>146</v>
      </c>
      <c r="C38" s="24">
        <v>94213</v>
      </c>
      <c r="D38" s="24" t="s">
        <v>35</v>
      </c>
      <c r="E38" s="8" t="s">
        <v>116</v>
      </c>
      <c r="F38" s="5" t="s">
        <v>10</v>
      </c>
      <c r="G38" s="6">
        <v>114</v>
      </c>
      <c r="H38" s="6">
        <v>35.78</v>
      </c>
      <c r="I38" s="7">
        <v>0</v>
      </c>
      <c r="J38" s="7">
        <f>I38*H38</f>
        <v>0</v>
      </c>
      <c r="K38" s="7">
        <v>0</v>
      </c>
      <c r="L38" s="7">
        <f>K38*H38</f>
        <v>0</v>
      </c>
      <c r="M38" s="7">
        <f t="shared" si="0"/>
        <v>45.208030000000001</v>
      </c>
      <c r="N38" s="17">
        <f t="shared" si="1"/>
        <v>5153.7154200000004</v>
      </c>
    </row>
    <row r="39" spans="2:14" ht="20.100000000000001" customHeight="1" x14ac:dyDescent="0.3">
      <c r="B39" s="108" t="s">
        <v>11</v>
      </c>
      <c r="C39" s="109"/>
      <c r="D39" s="109"/>
      <c r="E39" s="109"/>
      <c r="F39" s="109"/>
      <c r="G39" s="109"/>
      <c r="H39" s="110"/>
      <c r="I39" s="9"/>
      <c r="J39" s="9">
        <f>SUM(J36:J38)</f>
        <v>0</v>
      </c>
      <c r="K39" s="9"/>
      <c r="L39" s="9">
        <f>SUM(L36:L38)</f>
        <v>0</v>
      </c>
      <c r="M39" s="7"/>
      <c r="N39" s="17">
        <f>SUM(N36:N38)</f>
        <v>10870.838125</v>
      </c>
    </row>
    <row r="40" spans="2:14" ht="20.100000000000001" customHeight="1" x14ac:dyDescent="0.3">
      <c r="B40" s="14" t="s">
        <v>147</v>
      </c>
      <c r="C40" s="23"/>
      <c r="D40" s="23"/>
      <c r="E40" s="10" t="s">
        <v>76</v>
      </c>
      <c r="F40" s="11"/>
      <c r="G40" s="10"/>
      <c r="H40" s="10"/>
      <c r="I40" s="12"/>
      <c r="J40" s="12"/>
      <c r="K40" s="12"/>
      <c r="L40" s="12"/>
      <c r="M40" s="35"/>
      <c r="N40" s="36">
        <f>N43</f>
        <v>2709.9876510000004</v>
      </c>
    </row>
    <row r="41" spans="2:14" ht="20.100000000000001" customHeight="1" x14ac:dyDescent="0.3">
      <c r="B41" s="16" t="s">
        <v>148</v>
      </c>
      <c r="C41" s="24">
        <v>94116</v>
      </c>
      <c r="D41" s="24" t="s">
        <v>35</v>
      </c>
      <c r="E41" s="8" t="s">
        <v>42</v>
      </c>
      <c r="F41" s="5" t="s">
        <v>13</v>
      </c>
      <c r="G41" s="6">
        <v>1.8</v>
      </c>
      <c r="H41" s="6">
        <v>119.57</v>
      </c>
      <c r="I41" s="7">
        <v>0</v>
      </c>
      <c r="J41" s="7">
        <f>I41*H41</f>
        <v>0</v>
      </c>
      <c r="K41" s="7">
        <f>G41-I41</f>
        <v>1.8</v>
      </c>
      <c r="L41" s="7">
        <f>K41*H41</f>
        <v>215.226</v>
      </c>
      <c r="M41" s="7">
        <f t="shared" si="0"/>
        <v>151.076695</v>
      </c>
      <c r="N41" s="17">
        <f t="shared" si="1"/>
        <v>271.93805100000003</v>
      </c>
    </row>
    <row r="42" spans="2:14" ht="20.100000000000001" customHeight="1" x14ac:dyDescent="0.3">
      <c r="B42" s="16" t="s">
        <v>149</v>
      </c>
      <c r="C42" s="24">
        <v>95241</v>
      </c>
      <c r="D42" s="24" t="s">
        <v>35</v>
      </c>
      <c r="E42" s="8" t="s">
        <v>43</v>
      </c>
      <c r="F42" s="5" t="s">
        <v>10</v>
      </c>
      <c r="G42" s="6">
        <v>90</v>
      </c>
      <c r="H42" s="6">
        <v>21.44</v>
      </c>
      <c r="I42" s="7">
        <v>0</v>
      </c>
      <c r="J42" s="7">
        <f>I42*H42</f>
        <v>0</v>
      </c>
      <c r="K42" s="7">
        <f>G42-I42</f>
        <v>90</v>
      </c>
      <c r="L42" s="7">
        <f>K42*H42</f>
        <v>1929.6000000000001</v>
      </c>
      <c r="M42" s="7">
        <f t="shared" si="0"/>
        <v>27.089440000000003</v>
      </c>
      <c r="N42" s="17">
        <f t="shared" si="1"/>
        <v>2438.0496000000003</v>
      </c>
    </row>
    <row r="43" spans="2:14" ht="20.100000000000001" customHeight="1" x14ac:dyDescent="0.3">
      <c r="B43" s="108" t="s">
        <v>11</v>
      </c>
      <c r="C43" s="109"/>
      <c r="D43" s="109"/>
      <c r="E43" s="109"/>
      <c r="F43" s="109"/>
      <c r="G43" s="109"/>
      <c r="H43" s="110"/>
      <c r="I43" s="9"/>
      <c r="J43" s="9">
        <f>SUM(J41:J42)</f>
        <v>0</v>
      </c>
      <c r="K43" s="9"/>
      <c r="L43" s="9">
        <f>SUM(L41:L42)</f>
        <v>2144.826</v>
      </c>
      <c r="M43" s="7"/>
      <c r="N43" s="17">
        <f>SUM(N41:N42)</f>
        <v>2709.9876510000004</v>
      </c>
    </row>
    <row r="44" spans="2:14" ht="20.100000000000001" customHeight="1" x14ac:dyDescent="0.3">
      <c r="B44" s="14" t="s">
        <v>150</v>
      </c>
      <c r="C44" s="23"/>
      <c r="D44" s="23"/>
      <c r="E44" s="10" t="s">
        <v>44</v>
      </c>
      <c r="F44" s="11"/>
      <c r="G44" s="10"/>
      <c r="H44" s="10"/>
      <c r="I44" s="12"/>
      <c r="J44" s="12"/>
      <c r="K44" s="12"/>
      <c r="L44" s="12"/>
      <c r="M44" s="35"/>
      <c r="N44" s="36">
        <f>N47</f>
        <v>611.1226044</v>
      </c>
    </row>
    <row r="45" spans="2:14" ht="26.25" customHeight="1" x14ac:dyDescent="0.3">
      <c r="B45" s="16" t="s">
        <v>151</v>
      </c>
      <c r="C45" s="24">
        <v>94559</v>
      </c>
      <c r="D45" s="24" t="s">
        <v>35</v>
      </c>
      <c r="E45" s="8" t="s">
        <v>118</v>
      </c>
      <c r="F45" s="5" t="s">
        <v>10</v>
      </c>
      <c r="G45" s="6">
        <v>0.72</v>
      </c>
      <c r="H45" s="6">
        <v>583.13</v>
      </c>
      <c r="I45" s="7">
        <v>0</v>
      </c>
      <c r="J45" s="7">
        <f t="shared" ref="J45" si="20">I45*H45</f>
        <v>0</v>
      </c>
      <c r="K45" s="7">
        <v>171.62450000000001</v>
      </c>
      <c r="L45" s="7">
        <f t="shared" ref="L45" si="21">K45*H45</f>
        <v>100079.39468500001</v>
      </c>
      <c r="M45" s="7">
        <f t="shared" si="0"/>
        <v>736.78475500000002</v>
      </c>
      <c r="N45" s="17">
        <f t="shared" si="1"/>
        <v>530.48502359999998</v>
      </c>
    </row>
    <row r="46" spans="2:14" ht="20.100000000000001" customHeight="1" x14ac:dyDescent="0.3">
      <c r="B46" s="16" t="s">
        <v>152</v>
      </c>
      <c r="C46" s="24">
        <v>72116</v>
      </c>
      <c r="D46" s="24" t="s">
        <v>35</v>
      </c>
      <c r="E46" s="8" t="s">
        <v>92</v>
      </c>
      <c r="F46" s="5" t="s">
        <v>10</v>
      </c>
      <c r="G46" s="6">
        <v>0.72</v>
      </c>
      <c r="H46" s="6">
        <v>88.64</v>
      </c>
      <c r="I46" s="7"/>
      <c r="J46" s="7"/>
      <c r="K46" s="7"/>
      <c r="L46" s="7"/>
      <c r="M46" s="7">
        <f t="shared" si="0"/>
        <v>111.99664</v>
      </c>
      <c r="N46" s="17">
        <f t="shared" si="1"/>
        <v>80.637580799999995</v>
      </c>
    </row>
    <row r="47" spans="2:14" ht="20.100000000000001" customHeight="1" x14ac:dyDescent="0.3">
      <c r="B47" s="108" t="s">
        <v>11</v>
      </c>
      <c r="C47" s="109"/>
      <c r="D47" s="109"/>
      <c r="E47" s="109"/>
      <c r="F47" s="109"/>
      <c r="G47" s="109"/>
      <c r="H47" s="110"/>
      <c r="I47" s="9"/>
      <c r="J47" s="9">
        <f>SUM(J45:J46)</f>
        <v>0</v>
      </c>
      <c r="K47" s="9"/>
      <c r="L47" s="9">
        <f>SUM(L45:L46)</f>
        <v>100079.39468500001</v>
      </c>
      <c r="M47" s="7"/>
      <c r="N47" s="17">
        <f>SUM(N45:N46)</f>
        <v>611.1226044</v>
      </c>
    </row>
    <row r="48" spans="2:14" ht="20.100000000000001" customHeight="1" x14ac:dyDescent="0.3">
      <c r="B48" s="14" t="s">
        <v>153</v>
      </c>
      <c r="C48" s="23"/>
      <c r="D48" s="23"/>
      <c r="E48" s="10" t="s">
        <v>16</v>
      </c>
      <c r="F48" s="11"/>
      <c r="G48" s="10"/>
      <c r="H48" s="10"/>
      <c r="I48" s="12"/>
      <c r="J48" s="12"/>
      <c r="K48" s="12"/>
      <c r="L48" s="12"/>
      <c r="M48" s="35"/>
      <c r="N48" s="36">
        <f>N51</f>
        <v>2175.9974256999999</v>
      </c>
    </row>
    <row r="49" spans="2:14" ht="20.100000000000001" customHeight="1" x14ac:dyDescent="0.3">
      <c r="B49" s="16" t="s">
        <v>154</v>
      </c>
      <c r="C49" s="24">
        <v>84645</v>
      </c>
      <c r="D49" s="24" t="s">
        <v>35</v>
      </c>
      <c r="E49" s="8" t="s">
        <v>119</v>
      </c>
      <c r="F49" s="5" t="s">
        <v>10</v>
      </c>
      <c r="G49" s="6">
        <v>92.5</v>
      </c>
      <c r="H49" s="6">
        <v>18.47</v>
      </c>
      <c r="I49" s="7">
        <v>0</v>
      </c>
      <c r="J49" s="7">
        <f>I49*H49</f>
        <v>0</v>
      </c>
      <c r="K49" s="7">
        <v>0</v>
      </c>
      <c r="L49" s="7">
        <f>K49*H49</f>
        <v>0</v>
      </c>
      <c r="M49" s="7">
        <f t="shared" si="0"/>
        <v>23.336844999999997</v>
      </c>
      <c r="N49" s="17">
        <f t="shared" si="1"/>
        <v>2158.6581624999999</v>
      </c>
    </row>
    <row r="50" spans="2:14" ht="20.100000000000001" customHeight="1" x14ac:dyDescent="0.3">
      <c r="B50" s="16" t="s">
        <v>155</v>
      </c>
      <c r="C50" s="24">
        <v>79464</v>
      </c>
      <c r="D50" s="24" t="s">
        <v>35</v>
      </c>
      <c r="E50" s="8" t="s">
        <v>93</v>
      </c>
      <c r="F50" s="5" t="s">
        <v>10</v>
      </c>
      <c r="G50" s="6">
        <v>0.72</v>
      </c>
      <c r="H50" s="6">
        <v>19.059999999999999</v>
      </c>
      <c r="I50" s="7"/>
      <c r="J50" s="7"/>
      <c r="K50" s="7"/>
      <c r="L50" s="7"/>
      <c r="M50" s="7">
        <f t="shared" ref="M50" si="22">H50*$N$5+H50</f>
        <v>24.08231</v>
      </c>
      <c r="N50" s="17">
        <f t="shared" ref="N50" si="23">M50*G50</f>
        <v>17.339263199999998</v>
      </c>
    </row>
    <row r="51" spans="2:14" ht="20.100000000000001" customHeight="1" x14ac:dyDescent="0.3">
      <c r="B51" s="108" t="s">
        <v>11</v>
      </c>
      <c r="C51" s="109"/>
      <c r="D51" s="109"/>
      <c r="E51" s="109"/>
      <c r="F51" s="109"/>
      <c r="G51" s="109"/>
      <c r="H51" s="110"/>
      <c r="I51" s="9"/>
      <c r="J51" s="9">
        <f>SUM(J49:J50)</f>
        <v>0</v>
      </c>
      <c r="K51" s="9"/>
      <c r="L51" s="9">
        <f>SUM(L49:L50)</f>
        <v>0</v>
      </c>
      <c r="M51" s="7"/>
      <c r="N51" s="17">
        <f>SUM(N49:N50)</f>
        <v>2175.9974256999999</v>
      </c>
    </row>
    <row r="52" spans="2:14" ht="20.100000000000001" customHeight="1" x14ac:dyDescent="0.3">
      <c r="B52" s="14" t="s">
        <v>156</v>
      </c>
      <c r="C52" s="23"/>
      <c r="D52" s="23"/>
      <c r="E52" s="10" t="s">
        <v>45</v>
      </c>
      <c r="F52" s="11"/>
      <c r="G52" s="10"/>
      <c r="H52" s="10"/>
      <c r="I52" s="12"/>
      <c r="J52" s="12"/>
      <c r="K52" s="12"/>
      <c r="L52" s="12"/>
      <c r="M52" s="35"/>
      <c r="N52" s="36">
        <f>N64</f>
        <v>3126.4549399999996</v>
      </c>
    </row>
    <row r="53" spans="2:14" ht="20.100000000000001" customHeight="1" x14ac:dyDescent="0.3">
      <c r="B53" s="16" t="s">
        <v>157</v>
      </c>
      <c r="C53" s="24">
        <v>97589</v>
      </c>
      <c r="D53" s="24" t="s">
        <v>35</v>
      </c>
      <c r="E53" s="8" t="s">
        <v>120</v>
      </c>
      <c r="F53" s="5" t="s">
        <v>41</v>
      </c>
      <c r="G53" s="6">
        <v>13</v>
      </c>
      <c r="H53" s="6">
        <v>36.28</v>
      </c>
      <c r="I53" s="7">
        <v>0</v>
      </c>
      <c r="J53" s="7">
        <f>I53*H53</f>
        <v>0</v>
      </c>
      <c r="K53" s="7">
        <v>0</v>
      </c>
      <c r="L53" s="7">
        <f>K53*H53</f>
        <v>0</v>
      </c>
      <c r="M53" s="7">
        <f t="shared" ref="M53:M96" si="24">H53*$N$5+H53</f>
        <v>45.839780000000005</v>
      </c>
      <c r="N53" s="17">
        <f t="shared" ref="N53:N96" si="25">M53*G53</f>
        <v>595.91714000000002</v>
      </c>
    </row>
    <row r="54" spans="2:14" ht="20.100000000000001" customHeight="1" x14ac:dyDescent="0.3">
      <c r="B54" s="16" t="s">
        <v>158</v>
      </c>
      <c r="C54" s="24">
        <v>91834</v>
      </c>
      <c r="D54" s="24" t="s">
        <v>35</v>
      </c>
      <c r="E54" s="8" t="s">
        <v>46</v>
      </c>
      <c r="F54" s="5" t="s">
        <v>14</v>
      </c>
      <c r="G54" s="6">
        <v>36</v>
      </c>
      <c r="H54" s="6">
        <v>6.72</v>
      </c>
      <c r="I54" s="7">
        <v>0</v>
      </c>
      <c r="J54" s="7">
        <f>I54*H54</f>
        <v>0</v>
      </c>
      <c r="K54" s="7">
        <v>0</v>
      </c>
      <c r="L54" s="7">
        <f>K54*H54</f>
        <v>0</v>
      </c>
      <c r="M54" s="7">
        <f t="shared" si="24"/>
        <v>8.4907199999999996</v>
      </c>
      <c r="N54" s="17">
        <f t="shared" si="25"/>
        <v>305.66591999999997</v>
      </c>
    </row>
    <row r="55" spans="2:14" ht="20.100000000000001" customHeight="1" x14ac:dyDescent="0.3">
      <c r="B55" s="16" t="s">
        <v>159</v>
      </c>
      <c r="C55" s="24">
        <v>91940</v>
      </c>
      <c r="D55" s="24" t="s">
        <v>35</v>
      </c>
      <c r="E55" s="8" t="s">
        <v>47</v>
      </c>
      <c r="F55" s="5" t="s">
        <v>41</v>
      </c>
      <c r="G55" s="6">
        <v>26</v>
      </c>
      <c r="H55" s="6">
        <v>11.72</v>
      </c>
      <c r="I55" s="7">
        <v>0</v>
      </c>
      <c r="J55" s="7">
        <f>I55*H55</f>
        <v>0</v>
      </c>
      <c r="K55" s="7">
        <v>0</v>
      </c>
      <c r="L55" s="7">
        <f>K55*H55</f>
        <v>0</v>
      </c>
      <c r="M55" s="7">
        <f t="shared" si="24"/>
        <v>14.80822</v>
      </c>
      <c r="N55" s="17">
        <f t="shared" si="25"/>
        <v>385.01372000000003</v>
      </c>
    </row>
    <row r="56" spans="2:14" ht="20.100000000000001" customHeight="1" x14ac:dyDescent="0.3">
      <c r="B56" s="16" t="s">
        <v>160</v>
      </c>
      <c r="C56" s="24">
        <v>92023</v>
      </c>
      <c r="D56" s="24" t="s">
        <v>35</v>
      </c>
      <c r="E56" s="8" t="s">
        <v>94</v>
      </c>
      <c r="F56" s="5" t="s">
        <v>41</v>
      </c>
      <c r="G56" s="6">
        <v>13</v>
      </c>
      <c r="H56" s="6">
        <v>40.14</v>
      </c>
      <c r="I56" s="7"/>
      <c r="J56" s="7"/>
      <c r="K56" s="7"/>
      <c r="L56" s="7"/>
      <c r="M56" s="7">
        <f t="shared" ref="M56" si="26">H56*$N$5+H56</f>
        <v>50.716889999999999</v>
      </c>
      <c r="N56" s="17">
        <f t="shared" si="25"/>
        <v>659.31957</v>
      </c>
    </row>
    <row r="57" spans="2:14" ht="20.100000000000001" customHeight="1" x14ac:dyDescent="0.3">
      <c r="B57" s="16" t="s">
        <v>161</v>
      </c>
      <c r="C57" s="24">
        <v>92004</v>
      </c>
      <c r="D57" s="24" t="s">
        <v>35</v>
      </c>
      <c r="E57" s="8" t="s">
        <v>48</v>
      </c>
      <c r="F57" s="5" t="s">
        <v>41</v>
      </c>
      <c r="G57" s="6">
        <v>5</v>
      </c>
      <c r="H57" s="6">
        <v>44.3</v>
      </c>
      <c r="I57" s="7"/>
      <c r="J57" s="7"/>
      <c r="K57" s="7"/>
      <c r="L57" s="7"/>
      <c r="M57" s="7">
        <f t="shared" si="24"/>
        <v>55.973050000000001</v>
      </c>
      <c r="N57" s="17">
        <f t="shared" si="25"/>
        <v>279.86525</v>
      </c>
    </row>
    <row r="58" spans="2:14" ht="20.100000000000001" customHeight="1" x14ac:dyDescent="0.3">
      <c r="B58" s="16" t="s">
        <v>162</v>
      </c>
      <c r="C58" s="24">
        <v>91924</v>
      </c>
      <c r="D58" s="24" t="s">
        <v>35</v>
      </c>
      <c r="E58" s="8" t="s">
        <v>49</v>
      </c>
      <c r="F58" s="13" t="s">
        <v>14</v>
      </c>
      <c r="G58" s="6">
        <v>78</v>
      </c>
      <c r="H58" s="6">
        <v>2.02</v>
      </c>
      <c r="I58" s="7"/>
      <c r="J58" s="7"/>
      <c r="K58" s="7"/>
      <c r="L58" s="7"/>
      <c r="M58" s="7">
        <f t="shared" si="24"/>
        <v>2.55227</v>
      </c>
      <c r="N58" s="17">
        <f t="shared" si="25"/>
        <v>199.07706000000002</v>
      </c>
    </row>
    <row r="59" spans="2:14" ht="20.100000000000001" customHeight="1" x14ac:dyDescent="0.3">
      <c r="B59" s="16" t="s">
        <v>163</v>
      </c>
      <c r="C59" s="24">
        <v>91926</v>
      </c>
      <c r="D59" s="24" t="s">
        <v>35</v>
      </c>
      <c r="E59" s="8" t="s">
        <v>50</v>
      </c>
      <c r="F59" s="5" t="s">
        <v>14</v>
      </c>
      <c r="G59" s="6">
        <v>78</v>
      </c>
      <c r="H59" s="6">
        <v>2.9</v>
      </c>
      <c r="I59" s="7"/>
      <c r="J59" s="7"/>
      <c r="K59" s="7"/>
      <c r="L59" s="7"/>
      <c r="M59" s="7">
        <f t="shared" si="24"/>
        <v>3.6641499999999998</v>
      </c>
      <c r="N59" s="17">
        <f t="shared" si="25"/>
        <v>285.80369999999999</v>
      </c>
    </row>
    <row r="60" spans="2:14" ht="20.100000000000001" customHeight="1" x14ac:dyDescent="0.3">
      <c r="B60" s="16" t="s">
        <v>164</v>
      </c>
      <c r="C60" s="24">
        <v>92979</v>
      </c>
      <c r="D60" s="24" t="s">
        <v>35</v>
      </c>
      <c r="E60" s="8" t="s">
        <v>51</v>
      </c>
      <c r="F60" s="5" t="s">
        <v>14</v>
      </c>
      <c r="G60" s="6">
        <v>36</v>
      </c>
      <c r="H60" s="6">
        <v>6.74</v>
      </c>
      <c r="I60" s="7"/>
      <c r="J60" s="7"/>
      <c r="K60" s="7"/>
      <c r="L60" s="7"/>
      <c r="M60" s="7">
        <f t="shared" si="24"/>
        <v>8.5159900000000004</v>
      </c>
      <c r="N60" s="17">
        <f t="shared" si="25"/>
        <v>306.57564000000002</v>
      </c>
    </row>
    <row r="61" spans="2:14" ht="30" customHeight="1" x14ac:dyDescent="0.3">
      <c r="B61" s="16" t="s">
        <v>165</v>
      </c>
      <c r="C61" s="24" t="s">
        <v>121</v>
      </c>
      <c r="D61" s="24" t="s">
        <v>35</v>
      </c>
      <c r="E61" s="8" t="s">
        <v>122</v>
      </c>
      <c r="F61" s="5" t="s">
        <v>41</v>
      </c>
      <c r="G61" s="102">
        <v>1</v>
      </c>
      <c r="H61" s="6">
        <v>62.09</v>
      </c>
      <c r="I61" s="7"/>
      <c r="J61" s="7"/>
      <c r="K61" s="7"/>
      <c r="L61" s="7"/>
      <c r="M61" s="7">
        <f t="shared" si="24"/>
        <v>78.450715000000002</v>
      </c>
      <c r="N61" s="17">
        <f t="shared" si="25"/>
        <v>78.450715000000002</v>
      </c>
    </row>
    <row r="62" spans="2:14" ht="20.100000000000001" customHeight="1" x14ac:dyDescent="0.3">
      <c r="B62" s="16" t="s">
        <v>166</v>
      </c>
      <c r="C62" s="24">
        <v>93654</v>
      </c>
      <c r="D62" s="24" t="s">
        <v>35</v>
      </c>
      <c r="E62" s="8" t="s">
        <v>53</v>
      </c>
      <c r="F62" s="5" t="s">
        <v>41</v>
      </c>
      <c r="G62" s="6">
        <v>1</v>
      </c>
      <c r="H62" s="6">
        <v>11.72</v>
      </c>
      <c r="I62" s="7"/>
      <c r="J62" s="7"/>
      <c r="K62" s="7"/>
      <c r="L62" s="7"/>
      <c r="M62" s="7">
        <f t="shared" si="24"/>
        <v>14.80822</v>
      </c>
      <c r="N62" s="17">
        <f t="shared" si="25"/>
        <v>14.80822</v>
      </c>
    </row>
    <row r="63" spans="2:14" ht="20.100000000000001" customHeight="1" x14ac:dyDescent="0.3">
      <c r="B63" s="16" t="s">
        <v>167</v>
      </c>
      <c r="C63" s="24">
        <v>93655</v>
      </c>
      <c r="D63" s="24" t="s">
        <v>35</v>
      </c>
      <c r="E63" s="8" t="s">
        <v>52</v>
      </c>
      <c r="F63" s="5" t="s">
        <v>41</v>
      </c>
      <c r="G63" s="6">
        <v>1</v>
      </c>
      <c r="H63" s="6">
        <v>12.63</v>
      </c>
      <c r="I63" s="7">
        <v>0</v>
      </c>
      <c r="J63" s="7">
        <f>I63*H63</f>
        <v>0</v>
      </c>
      <c r="K63" s="7">
        <v>0</v>
      </c>
      <c r="L63" s="7">
        <f>K63*H63</f>
        <v>0</v>
      </c>
      <c r="M63" s="7">
        <f t="shared" si="24"/>
        <v>15.958005000000002</v>
      </c>
      <c r="N63" s="17">
        <f t="shared" si="25"/>
        <v>15.958005000000002</v>
      </c>
    </row>
    <row r="64" spans="2:14" ht="20.100000000000001" customHeight="1" x14ac:dyDescent="0.3">
      <c r="B64" s="108" t="s">
        <v>11</v>
      </c>
      <c r="C64" s="109"/>
      <c r="D64" s="109"/>
      <c r="E64" s="109"/>
      <c r="F64" s="109"/>
      <c r="G64" s="109"/>
      <c r="H64" s="110"/>
      <c r="I64" s="9"/>
      <c r="J64" s="9">
        <f>SUM(J53:J63)</f>
        <v>0</v>
      </c>
      <c r="K64" s="9"/>
      <c r="L64" s="9">
        <f>SUM(L53:L63)</f>
        <v>0</v>
      </c>
      <c r="M64" s="7"/>
      <c r="N64" s="17">
        <f>SUM(N53:N63)</f>
        <v>3126.4549399999996</v>
      </c>
    </row>
    <row r="65" spans="2:14" ht="20.100000000000001" customHeight="1" x14ac:dyDescent="0.3">
      <c r="B65" s="14" t="s">
        <v>168</v>
      </c>
      <c r="C65" s="23"/>
      <c r="D65" s="23"/>
      <c r="E65" s="10" t="s">
        <v>64</v>
      </c>
      <c r="F65" s="11"/>
      <c r="G65" s="10"/>
      <c r="H65" s="10"/>
      <c r="I65" s="12"/>
      <c r="J65" s="12"/>
      <c r="K65" s="12"/>
      <c r="L65" s="12"/>
      <c r="M65" s="35"/>
      <c r="N65" s="36">
        <f>N71</f>
        <v>468.89748499999996</v>
      </c>
    </row>
    <row r="66" spans="2:14" ht="20.100000000000001" customHeight="1" x14ac:dyDescent="0.3">
      <c r="B66" s="16" t="s">
        <v>169</v>
      </c>
      <c r="C66" s="24">
        <v>89402</v>
      </c>
      <c r="D66" s="24" t="s">
        <v>35</v>
      </c>
      <c r="E66" s="8" t="s">
        <v>54</v>
      </c>
      <c r="F66" s="5" t="s">
        <v>14</v>
      </c>
      <c r="G66" s="6">
        <v>18</v>
      </c>
      <c r="H66" s="6">
        <v>6.99</v>
      </c>
      <c r="I66" s="7">
        <v>0</v>
      </c>
      <c r="J66" s="7">
        <f t="shared" ref="J66:J74" si="27">I66*H66</f>
        <v>0</v>
      </c>
      <c r="K66" s="7">
        <v>0</v>
      </c>
      <c r="L66" s="7">
        <f t="shared" ref="L66:L74" si="28">K66*H66</f>
        <v>0</v>
      </c>
      <c r="M66" s="7">
        <f t="shared" si="24"/>
        <v>8.8318650000000005</v>
      </c>
      <c r="N66" s="17">
        <f t="shared" si="25"/>
        <v>158.97357</v>
      </c>
    </row>
    <row r="67" spans="2:14" ht="20.100000000000001" customHeight="1" x14ac:dyDescent="0.3">
      <c r="B67" s="16" t="s">
        <v>170</v>
      </c>
      <c r="C67" s="24">
        <v>89987</v>
      </c>
      <c r="D67" s="24" t="s">
        <v>35</v>
      </c>
      <c r="E67" s="8" t="s">
        <v>55</v>
      </c>
      <c r="F67" s="5" t="s">
        <v>41</v>
      </c>
      <c r="G67" s="6">
        <v>1</v>
      </c>
      <c r="H67" s="6">
        <v>86.28</v>
      </c>
      <c r="I67" s="7">
        <v>0</v>
      </c>
      <c r="J67" s="7">
        <f t="shared" si="27"/>
        <v>0</v>
      </c>
      <c r="K67" s="7">
        <v>0</v>
      </c>
      <c r="L67" s="7">
        <f t="shared" si="28"/>
        <v>0</v>
      </c>
      <c r="M67" s="7">
        <f t="shared" si="24"/>
        <v>109.01478</v>
      </c>
      <c r="N67" s="17">
        <f t="shared" si="25"/>
        <v>109.01478</v>
      </c>
    </row>
    <row r="68" spans="2:14" ht="20.100000000000001" customHeight="1" x14ac:dyDescent="0.3">
      <c r="B68" s="16" t="s">
        <v>171</v>
      </c>
      <c r="C68" s="24">
        <v>89362</v>
      </c>
      <c r="D68" s="24" t="s">
        <v>35</v>
      </c>
      <c r="E68" s="8" t="s">
        <v>56</v>
      </c>
      <c r="F68" s="5" t="s">
        <v>41</v>
      </c>
      <c r="G68" s="6">
        <v>4</v>
      </c>
      <c r="H68" s="6">
        <v>6.73</v>
      </c>
      <c r="I68" s="7">
        <v>0</v>
      </c>
      <c r="J68" s="7">
        <f t="shared" si="27"/>
        <v>0</v>
      </c>
      <c r="K68" s="7">
        <v>0</v>
      </c>
      <c r="L68" s="7">
        <f t="shared" si="28"/>
        <v>0</v>
      </c>
      <c r="M68" s="7">
        <f t="shared" si="24"/>
        <v>8.5033550000000009</v>
      </c>
      <c r="N68" s="17">
        <f t="shared" si="25"/>
        <v>34.013420000000004</v>
      </c>
    </row>
    <row r="69" spans="2:14" ht="20.100000000000001" customHeight="1" x14ac:dyDescent="0.3">
      <c r="B69" s="16" t="s">
        <v>172</v>
      </c>
      <c r="C69" s="24">
        <v>89395</v>
      </c>
      <c r="D69" s="24" t="s">
        <v>35</v>
      </c>
      <c r="E69" s="8" t="s">
        <v>57</v>
      </c>
      <c r="F69" s="5" t="s">
        <v>41</v>
      </c>
      <c r="G69" s="6">
        <v>6</v>
      </c>
      <c r="H69" s="6">
        <v>9.3800000000000008</v>
      </c>
      <c r="I69" s="7">
        <v>0</v>
      </c>
      <c r="J69" s="7">
        <f t="shared" si="27"/>
        <v>0</v>
      </c>
      <c r="K69" s="7">
        <v>0</v>
      </c>
      <c r="L69" s="7">
        <f t="shared" si="28"/>
        <v>0</v>
      </c>
      <c r="M69" s="7">
        <f t="shared" si="24"/>
        <v>11.85163</v>
      </c>
      <c r="N69" s="17">
        <f t="shared" si="25"/>
        <v>71.109780000000001</v>
      </c>
    </row>
    <row r="70" spans="2:14" ht="20.100000000000001" customHeight="1" x14ac:dyDescent="0.3">
      <c r="B70" s="16" t="s">
        <v>173</v>
      </c>
      <c r="C70" s="24">
        <v>90373</v>
      </c>
      <c r="D70" s="24" t="s">
        <v>35</v>
      </c>
      <c r="E70" s="8" t="s">
        <v>58</v>
      </c>
      <c r="F70" s="5" t="s">
        <v>41</v>
      </c>
      <c r="G70" s="6">
        <v>7</v>
      </c>
      <c r="H70" s="6">
        <v>10.83</v>
      </c>
      <c r="I70" s="7">
        <v>0</v>
      </c>
      <c r="J70" s="7">
        <f t="shared" si="27"/>
        <v>0</v>
      </c>
      <c r="K70" s="7">
        <v>0</v>
      </c>
      <c r="L70" s="7">
        <f t="shared" si="28"/>
        <v>0</v>
      </c>
      <c r="M70" s="7">
        <f t="shared" si="24"/>
        <v>13.683705</v>
      </c>
      <c r="N70" s="17">
        <f t="shared" si="25"/>
        <v>95.785934999999995</v>
      </c>
    </row>
    <row r="71" spans="2:14" ht="20.100000000000001" customHeight="1" x14ac:dyDescent="0.3">
      <c r="B71" s="108" t="s">
        <v>11</v>
      </c>
      <c r="C71" s="109"/>
      <c r="D71" s="109"/>
      <c r="E71" s="109"/>
      <c r="F71" s="109"/>
      <c r="G71" s="109"/>
      <c r="H71" s="110"/>
      <c r="I71" s="9"/>
      <c r="J71" s="9">
        <f>SUM(J60:J70)</f>
        <v>0</v>
      </c>
      <c r="K71" s="9"/>
      <c r="L71" s="9">
        <f>SUM(L60:L70)</f>
        <v>0</v>
      </c>
      <c r="M71" s="7"/>
      <c r="N71" s="17">
        <f>SUM(N66:N70)</f>
        <v>468.89748499999996</v>
      </c>
    </row>
    <row r="72" spans="2:14" ht="20.100000000000001" customHeight="1" x14ac:dyDescent="0.3">
      <c r="B72" s="14" t="s">
        <v>174</v>
      </c>
      <c r="C72" s="23"/>
      <c r="D72" s="23"/>
      <c r="E72" s="10" t="s">
        <v>65</v>
      </c>
      <c r="F72" s="11"/>
      <c r="G72" s="10"/>
      <c r="H72" s="10"/>
      <c r="I72" s="12"/>
      <c r="J72" s="12"/>
      <c r="K72" s="12"/>
      <c r="L72" s="12"/>
      <c r="M72" s="35"/>
      <c r="N72" s="36">
        <f>N78</f>
        <v>1163.40553</v>
      </c>
    </row>
    <row r="73" spans="2:14" ht="20.100000000000001" customHeight="1" x14ac:dyDescent="0.3">
      <c r="B73" s="16" t="s">
        <v>175</v>
      </c>
      <c r="C73" s="24">
        <v>89714</v>
      </c>
      <c r="D73" s="24" t="s">
        <v>35</v>
      </c>
      <c r="E73" s="8" t="s">
        <v>59</v>
      </c>
      <c r="F73" s="5" t="s">
        <v>14</v>
      </c>
      <c r="G73" s="6">
        <v>6</v>
      </c>
      <c r="H73" s="6">
        <v>41.98</v>
      </c>
      <c r="I73" s="7">
        <v>0</v>
      </c>
      <c r="J73" s="7">
        <f t="shared" si="27"/>
        <v>0</v>
      </c>
      <c r="K73" s="7">
        <v>0</v>
      </c>
      <c r="L73" s="7">
        <f t="shared" si="28"/>
        <v>0</v>
      </c>
      <c r="M73" s="7">
        <f t="shared" si="24"/>
        <v>53.041729999999994</v>
      </c>
      <c r="N73" s="17">
        <f t="shared" si="25"/>
        <v>318.25037999999995</v>
      </c>
    </row>
    <row r="74" spans="2:14" ht="20.100000000000001" customHeight="1" x14ac:dyDescent="0.3">
      <c r="B74" s="16" t="s">
        <v>176</v>
      </c>
      <c r="C74" s="24">
        <v>89712</v>
      </c>
      <c r="D74" s="24" t="s">
        <v>35</v>
      </c>
      <c r="E74" s="8" t="s">
        <v>60</v>
      </c>
      <c r="F74" s="5" t="s">
        <v>14</v>
      </c>
      <c r="G74" s="6">
        <v>7</v>
      </c>
      <c r="H74" s="6">
        <v>21.3</v>
      </c>
      <c r="I74" s="7">
        <v>0</v>
      </c>
      <c r="J74" s="7">
        <f t="shared" si="27"/>
        <v>0</v>
      </c>
      <c r="K74" s="7">
        <v>0</v>
      </c>
      <c r="L74" s="7">
        <f t="shared" si="28"/>
        <v>0</v>
      </c>
      <c r="M74" s="7">
        <f t="shared" si="24"/>
        <v>26.912550000000003</v>
      </c>
      <c r="N74" s="17">
        <f t="shared" si="25"/>
        <v>188.38785000000001</v>
      </c>
    </row>
    <row r="75" spans="2:14" ht="20.100000000000001" customHeight="1" x14ac:dyDescent="0.3">
      <c r="B75" s="16" t="s">
        <v>177</v>
      </c>
      <c r="C75" s="24">
        <v>89731</v>
      </c>
      <c r="D75" s="24" t="s">
        <v>35</v>
      </c>
      <c r="E75" s="8" t="s">
        <v>77</v>
      </c>
      <c r="F75" s="5" t="s">
        <v>41</v>
      </c>
      <c r="G75" s="6">
        <v>4</v>
      </c>
      <c r="H75" s="6">
        <v>7.96</v>
      </c>
      <c r="I75" s="7"/>
      <c r="J75" s="7"/>
      <c r="K75" s="7"/>
      <c r="L75" s="7"/>
      <c r="M75" s="7">
        <f t="shared" si="24"/>
        <v>10.057459999999999</v>
      </c>
      <c r="N75" s="17">
        <f t="shared" si="25"/>
        <v>40.229839999999996</v>
      </c>
    </row>
    <row r="76" spans="2:14" ht="20.100000000000001" customHeight="1" x14ac:dyDescent="0.3">
      <c r="B76" s="16" t="s">
        <v>178</v>
      </c>
      <c r="C76" s="24">
        <v>89833</v>
      </c>
      <c r="D76" s="24" t="s">
        <v>35</v>
      </c>
      <c r="E76" s="8" t="s">
        <v>95</v>
      </c>
      <c r="F76" s="5" t="s">
        <v>41</v>
      </c>
      <c r="G76" s="6">
        <v>1</v>
      </c>
      <c r="H76" s="6">
        <v>22.97</v>
      </c>
      <c r="I76" s="7"/>
      <c r="J76" s="7"/>
      <c r="K76" s="7"/>
      <c r="L76" s="7"/>
      <c r="M76" s="7">
        <f t="shared" si="24"/>
        <v>29.022594999999999</v>
      </c>
      <c r="N76" s="17">
        <f t="shared" si="25"/>
        <v>29.022594999999999</v>
      </c>
    </row>
    <row r="77" spans="2:14" ht="20.100000000000001" customHeight="1" x14ac:dyDescent="0.3">
      <c r="B77" s="16" t="s">
        <v>179</v>
      </c>
      <c r="C77" s="24">
        <v>97902</v>
      </c>
      <c r="D77" s="24" t="s">
        <v>35</v>
      </c>
      <c r="E77" s="8" t="s">
        <v>78</v>
      </c>
      <c r="F77" s="5" t="s">
        <v>41</v>
      </c>
      <c r="G77" s="6">
        <v>1</v>
      </c>
      <c r="H77" s="6">
        <v>464.99</v>
      </c>
      <c r="I77" s="7"/>
      <c r="J77" s="7"/>
      <c r="K77" s="7"/>
      <c r="L77" s="7"/>
      <c r="M77" s="7">
        <f t="shared" si="24"/>
        <v>587.51486499999999</v>
      </c>
      <c r="N77" s="17">
        <f t="shared" si="25"/>
        <v>587.51486499999999</v>
      </c>
    </row>
    <row r="78" spans="2:14" ht="20.100000000000001" customHeight="1" x14ac:dyDescent="0.3">
      <c r="B78" s="108" t="s">
        <v>11</v>
      </c>
      <c r="C78" s="109"/>
      <c r="D78" s="109"/>
      <c r="E78" s="109"/>
      <c r="F78" s="109"/>
      <c r="G78" s="109"/>
      <c r="H78" s="110"/>
      <c r="I78" s="9"/>
      <c r="J78" s="9">
        <f>SUM(J66:J77)</f>
        <v>0</v>
      </c>
      <c r="K78" s="9"/>
      <c r="L78" s="9">
        <f>SUM(L66:L77)</f>
        <v>0</v>
      </c>
      <c r="M78" s="7"/>
      <c r="N78" s="17">
        <f>SUM(N73:N77)</f>
        <v>1163.40553</v>
      </c>
    </row>
    <row r="79" spans="2:14" ht="20.100000000000001" customHeight="1" x14ac:dyDescent="0.3">
      <c r="B79" s="14" t="s">
        <v>180</v>
      </c>
      <c r="C79" s="23"/>
      <c r="D79" s="23"/>
      <c r="E79" s="10" t="s">
        <v>66</v>
      </c>
      <c r="F79" s="11"/>
      <c r="G79" s="10"/>
      <c r="H79" s="10"/>
      <c r="I79" s="12"/>
      <c r="J79" s="12"/>
      <c r="K79" s="12"/>
      <c r="L79" s="12"/>
      <c r="M79" s="35"/>
      <c r="N79" s="36">
        <f>N86</f>
        <v>2746.4135979000002</v>
      </c>
    </row>
    <row r="80" spans="2:14" ht="20.100000000000001" customHeight="1" x14ac:dyDescent="0.3">
      <c r="B80" s="16" t="s">
        <v>181</v>
      </c>
      <c r="C80" s="24">
        <v>79480</v>
      </c>
      <c r="D80" s="24" t="s">
        <v>35</v>
      </c>
      <c r="E80" s="8" t="s">
        <v>40</v>
      </c>
      <c r="F80" s="5" t="s">
        <v>13</v>
      </c>
      <c r="G80" s="6">
        <v>8.52</v>
      </c>
      <c r="H80" s="6">
        <v>2.0499999999999998</v>
      </c>
      <c r="I80" s="7">
        <v>0</v>
      </c>
      <c r="J80" s="7">
        <f>I80*H80</f>
        <v>0</v>
      </c>
      <c r="K80" s="7">
        <v>0</v>
      </c>
      <c r="L80" s="7">
        <f>K80*H80</f>
        <v>0</v>
      </c>
      <c r="M80" s="7">
        <f t="shared" ref="M80:M85" si="29">H80*$N$5+H80</f>
        <v>2.5901749999999999</v>
      </c>
      <c r="N80" s="17">
        <f t="shared" ref="N80:N85" si="30">M80*G80</f>
        <v>22.068290999999999</v>
      </c>
    </row>
    <row r="81" spans="2:14" ht="20.100000000000001" customHeight="1" x14ac:dyDescent="0.3">
      <c r="B81" s="16" t="s">
        <v>182</v>
      </c>
      <c r="C81" s="24">
        <v>101159</v>
      </c>
      <c r="D81" s="24" t="s">
        <v>35</v>
      </c>
      <c r="E81" s="8" t="s">
        <v>96</v>
      </c>
      <c r="F81" s="5" t="s">
        <v>10</v>
      </c>
      <c r="G81" s="6">
        <v>11.52</v>
      </c>
      <c r="H81" s="6">
        <v>98.34</v>
      </c>
      <c r="I81" s="7"/>
      <c r="J81" s="7"/>
      <c r="K81" s="7"/>
      <c r="L81" s="7"/>
      <c r="M81" s="7">
        <f t="shared" si="29"/>
        <v>124.25259</v>
      </c>
      <c r="N81" s="17">
        <f t="shared" si="30"/>
        <v>1431.3898368</v>
      </c>
    </row>
    <row r="82" spans="2:14" ht="20.100000000000001" customHeight="1" x14ac:dyDescent="0.3">
      <c r="B82" s="16" t="s">
        <v>183</v>
      </c>
      <c r="C82" s="24" t="s">
        <v>97</v>
      </c>
      <c r="D82" s="24" t="s">
        <v>35</v>
      </c>
      <c r="E82" s="8" t="s">
        <v>98</v>
      </c>
      <c r="F82" s="5" t="s">
        <v>13</v>
      </c>
      <c r="G82" s="6">
        <v>2.48</v>
      </c>
      <c r="H82" s="6">
        <v>89.31</v>
      </c>
      <c r="I82" s="7"/>
      <c r="J82" s="7"/>
      <c r="K82" s="7"/>
      <c r="L82" s="7"/>
      <c r="M82" s="7">
        <f t="shared" si="29"/>
        <v>112.84318500000001</v>
      </c>
      <c r="N82" s="17">
        <f t="shared" si="30"/>
        <v>279.85109879999999</v>
      </c>
    </row>
    <row r="83" spans="2:14" ht="20.100000000000001" customHeight="1" x14ac:dyDescent="0.3">
      <c r="B83" s="16" t="s">
        <v>184</v>
      </c>
      <c r="C83" s="24">
        <v>89796</v>
      </c>
      <c r="D83" s="24" t="s">
        <v>35</v>
      </c>
      <c r="E83" s="8" t="s">
        <v>63</v>
      </c>
      <c r="F83" s="5" t="s">
        <v>41</v>
      </c>
      <c r="G83" s="6">
        <v>1</v>
      </c>
      <c r="H83" s="6">
        <v>28.89</v>
      </c>
      <c r="I83" s="7"/>
      <c r="J83" s="7"/>
      <c r="K83" s="7"/>
      <c r="L83" s="7"/>
      <c r="M83" s="7">
        <f t="shared" si="29"/>
        <v>36.502515000000002</v>
      </c>
      <c r="N83" s="17">
        <f t="shared" si="30"/>
        <v>36.502515000000002</v>
      </c>
    </row>
    <row r="84" spans="2:14" ht="20.100000000000001" customHeight="1" x14ac:dyDescent="0.3">
      <c r="B84" s="16" t="s">
        <v>185</v>
      </c>
      <c r="C84" s="24">
        <v>89849</v>
      </c>
      <c r="D84" s="24" t="s">
        <v>35</v>
      </c>
      <c r="E84" s="8" t="s">
        <v>67</v>
      </c>
      <c r="F84" s="5" t="s">
        <v>14</v>
      </c>
      <c r="G84" s="6">
        <v>0.75</v>
      </c>
      <c r="H84" s="6">
        <v>41.94</v>
      </c>
      <c r="I84" s="7"/>
      <c r="J84" s="7"/>
      <c r="K84" s="7"/>
      <c r="L84" s="7"/>
      <c r="M84" s="7">
        <f t="shared" si="29"/>
        <v>52.991189999999996</v>
      </c>
      <c r="N84" s="17">
        <f t="shared" si="30"/>
        <v>39.743392499999999</v>
      </c>
    </row>
    <row r="85" spans="2:14" ht="30" customHeight="1" x14ac:dyDescent="0.3">
      <c r="B85" s="16" t="s">
        <v>186</v>
      </c>
      <c r="C85" s="24" t="s">
        <v>61</v>
      </c>
      <c r="D85" s="24" t="s">
        <v>35</v>
      </c>
      <c r="E85" s="8" t="s">
        <v>62</v>
      </c>
      <c r="F85" s="5" t="s">
        <v>10</v>
      </c>
      <c r="G85" s="6">
        <v>9.69</v>
      </c>
      <c r="H85" s="6">
        <v>76.52</v>
      </c>
      <c r="I85" s="7"/>
      <c r="J85" s="7"/>
      <c r="K85" s="7"/>
      <c r="L85" s="7"/>
      <c r="M85" s="7">
        <f t="shared" si="29"/>
        <v>96.683019999999999</v>
      </c>
      <c r="N85" s="17">
        <f t="shared" si="30"/>
        <v>936.85846379999998</v>
      </c>
    </row>
    <row r="86" spans="2:14" ht="20.100000000000001" customHeight="1" x14ac:dyDescent="0.3">
      <c r="B86" s="108" t="s">
        <v>11</v>
      </c>
      <c r="C86" s="109"/>
      <c r="D86" s="109"/>
      <c r="E86" s="109"/>
      <c r="F86" s="109"/>
      <c r="G86" s="109"/>
      <c r="H86" s="110"/>
      <c r="I86" s="9"/>
      <c r="J86" s="9" t="e">
        <f>SUM(#REF!)</f>
        <v>#REF!</v>
      </c>
      <c r="K86" s="9"/>
      <c r="L86" s="9" t="e">
        <f>SUM(#REF!)</f>
        <v>#REF!</v>
      </c>
      <c r="M86" s="7"/>
      <c r="N86" s="17">
        <f>SUM(N80:N85)</f>
        <v>2746.4135979000002</v>
      </c>
    </row>
    <row r="87" spans="2:14" ht="20.100000000000001" customHeight="1" x14ac:dyDescent="0.3">
      <c r="B87" s="14" t="s">
        <v>187</v>
      </c>
      <c r="C87" s="23"/>
      <c r="D87" s="23"/>
      <c r="E87" s="10" t="s">
        <v>68</v>
      </c>
      <c r="F87" s="11"/>
      <c r="G87" s="10"/>
      <c r="H87" s="10"/>
      <c r="I87" s="12"/>
      <c r="J87" s="12"/>
      <c r="K87" s="12"/>
      <c r="L87" s="12"/>
      <c r="M87" s="35"/>
      <c r="N87" s="36">
        <f>N94</f>
        <v>1174.208455</v>
      </c>
    </row>
    <row r="88" spans="2:14" ht="20.100000000000001" customHeight="1" x14ac:dyDescent="0.3">
      <c r="B88" s="16" t="s">
        <v>188</v>
      </c>
      <c r="C88" s="24">
        <v>86932</v>
      </c>
      <c r="D88" s="24" t="s">
        <v>35</v>
      </c>
      <c r="E88" s="8" t="s">
        <v>69</v>
      </c>
      <c r="F88" s="5" t="s">
        <v>41</v>
      </c>
      <c r="G88" s="6">
        <v>1</v>
      </c>
      <c r="H88" s="6">
        <v>435.68</v>
      </c>
      <c r="I88" s="7">
        <v>0</v>
      </c>
      <c r="J88" s="7">
        <f>I88*H88</f>
        <v>0</v>
      </c>
      <c r="K88" s="7">
        <v>0</v>
      </c>
      <c r="L88" s="7">
        <f>K88*H88</f>
        <v>0</v>
      </c>
      <c r="M88" s="7">
        <f t="shared" ref="M88:M93" si="31">H88*$N$5+H88</f>
        <v>550.48167999999998</v>
      </c>
      <c r="N88" s="17">
        <f t="shared" ref="N88:N93" si="32">M88*G88</f>
        <v>550.48167999999998</v>
      </c>
    </row>
    <row r="89" spans="2:14" ht="30" customHeight="1" x14ac:dyDescent="0.3">
      <c r="B89" s="16" t="s">
        <v>189</v>
      </c>
      <c r="C89" s="24">
        <v>86939</v>
      </c>
      <c r="D89" s="24" t="s">
        <v>35</v>
      </c>
      <c r="E89" s="8" t="s">
        <v>70</v>
      </c>
      <c r="F89" s="5" t="s">
        <v>41</v>
      </c>
      <c r="G89" s="6">
        <v>1</v>
      </c>
      <c r="H89" s="6">
        <v>291.87</v>
      </c>
      <c r="I89" s="7"/>
      <c r="J89" s="7"/>
      <c r="K89" s="7"/>
      <c r="L89" s="7"/>
      <c r="M89" s="7">
        <f t="shared" si="31"/>
        <v>368.77774499999998</v>
      </c>
      <c r="N89" s="17">
        <f t="shared" si="32"/>
        <v>368.77774499999998</v>
      </c>
    </row>
    <row r="90" spans="2:14" ht="20.100000000000001" customHeight="1" x14ac:dyDescent="0.3">
      <c r="B90" s="16" t="s">
        <v>190</v>
      </c>
      <c r="C90" s="24">
        <v>100849</v>
      </c>
      <c r="D90" s="24" t="s">
        <v>35</v>
      </c>
      <c r="E90" s="8" t="s">
        <v>99</v>
      </c>
      <c r="F90" s="5" t="s">
        <v>41</v>
      </c>
      <c r="G90" s="6">
        <v>1</v>
      </c>
      <c r="H90" s="6">
        <v>29.22</v>
      </c>
      <c r="I90" s="7"/>
      <c r="J90" s="7"/>
      <c r="K90" s="7"/>
      <c r="L90" s="7"/>
      <c r="M90" s="7">
        <f t="shared" si="31"/>
        <v>36.919469999999997</v>
      </c>
      <c r="N90" s="17">
        <f t="shared" si="32"/>
        <v>36.919469999999997</v>
      </c>
    </row>
    <row r="91" spans="2:14" ht="20.100000000000001" customHeight="1" x14ac:dyDescent="0.3">
      <c r="B91" s="16" t="s">
        <v>191</v>
      </c>
      <c r="C91" s="24">
        <v>86915</v>
      </c>
      <c r="D91" s="24" t="s">
        <v>35</v>
      </c>
      <c r="E91" s="8" t="s">
        <v>71</v>
      </c>
      <c r="F91" s="5" t="s">
        <v>41</v>
      </c>
      <c r="G91" s="6">
        <v>1</v>
      </c>
      <c r="H91" s="6">
        <v>105</v>
      </c>
      <c r="I91" s="7"/>
      <c r="J91" s="7"/>
      <c r="K91" s="7"/>
      <c r="L91" s="7"/>
      <c r="M91" s="7">
        <f t="shared" si="31"/>
        <v>132.66749999999999</v>
      </c>
      <c r="N91" s="17">
        <f t="shared" si="32"/>
        <v>132.66749999999999</v>
      </c>
    </row>
    <row r="92" spans="2:14" ht="20.100000000000001" customHeight="1" x14ac:dyDescent="0.3">
      <c r="B92" s="16" t="s">
        <v>192</v>
      </c>
      <c r="C92" s="24">
        <v>37401</v>
      </c>
      <c r="D92" s="24" t="s">
        <v>35</v>
      </c>
      <c r="E92" s="8" t="s">
        <v>73</v>
      </c>
      <c r="F92" s="5" t="s">
        <v>41</v>
      </c>
      <c r="G92" s="6">
        <v>1</v>
      </c>
      <c r="H92" s="6">
        <v>33.78</v>
      </c>
      <c r="I92" s="7"/>
      <c r="J92" s="7"/>
      <c r="K92" s="7"/>
      <c r="L92" s="7"/>
      <c r="M92" s="7">
        <f t="shared" si="31"/>
        <v>42.68103</v>
      </c>
      <c r="N92" s="17">
        <f t="shared" si="32"/>
        <v>42.68103</v>
      </c>
    </row>
    <row r="93" spans="2:14" ht="20.100000000000001" customHeight="1" x14ac:dyDescent="0.3">
      <c r="B93" s="16" t="s">
        <v>193</v>
      </c>
      <c r="C93" s="24">
        <v>37400</v>
      </c>
      <c r="D93" s="24" t="s">
        <v>35</v>
      </c>
      <c r="E93" s="8" t="s">
        <v>72</v>
      </c>
      <c r="F93" s="5" t="s">
        <v>41</v>
      </c>
      <c r="G93" s="6">
        <v>1</v>
      </c>
      <c r="H93" s="6">
        <v>33.78</v>
      </c>
      <c r="I93" s="7"/>
      <c r="J93" s="7"/>
      <c r="K93" s="7"/>
      <c r="L93" s="7"/>
      <c r="M93" s="7">
        <f t="shared" si="31"/>
        <v>42.68103</v>
      </c>
      <c r="N93" s="17">
        <f t="shared" si="32"/>
        <v>42.68103</v>
      </c>
    </row>
    <row r="94" spans="2:14" ht="20.100000000000001" customHeight="1" x14ac:dyDescent="0.3">
      <c r="B94" s="108" t="s">
        <v>11</v>
      </c>
      <c r="C94" s="109"/>
      <c r="D94" s="109"/>
      <c r="E94" s="109"/>
      <c r="F94" s="109"/>
      <c r="G94" s="109"/>
      <c r="H94" s="110"/>
      <c r="I94" s="9"/>
      <c r="J94" s="9" t="e">
        <f>SUM(#REF!)</f>
        <v>#REF!</v>
      </c>
      <c r="K94" s="9"/>
      <c r="L94" s="9" t="e">
        <f>SUM(#REF!)</f>
        <v>#REF!</v>
      </c>
      <c r="M94" s="7"/>
      <c r="N94" s="17">
        <f>SUM(N88:N93)</f>
        <v>1174.208455</v>
      </c>
    </row>
    <row r="95" spans="2:14" ht="20.100000000000001" customHeight="1" x14ac:dyDescent="0.3">
      <c r="B95" s="14" t="s">
        <v>194</v>
      </c>
      <c r="C95" s="23"/>
      <c r="D95" s="23"/>
      <c r="E95" s="10" t="s">
        <v>17</v>
      </c>
      <c r="F95" s="11"/>
      <c r="G95" s="10"/>
      <c r="H95" s="10"/>
      <c r="I95" s="12"/>
      <c r="J95" s="12"/>
      <c r="K95" s="12"/>
      <c r="L95" s="12"/>
      <c r="M95" s="35"/>
      <c r="N95" s="36">
        <f>N97</f>
        <v>166.81990500000001</v>
      </c>
    </row>
    <row r="96" spans="2:14" ht="20.100000000000001" customHeight="1" x14ac:dyDescent="0.3">
      <c r="B96" s="16" t="s">
        <v>195</v>
      </c>
      <c r="C96" s="24">
        <v>99814</v>
      </c>
      <c r="D96" s="24" t="s">
        <v>35</v>
      </c>
      <c r="E96" s="8" t="s">
        <v>74</v>
      </c>
      <c r="F96" s="5" t="s">
        <v>10</v>
      </c>
      <c r="G96" s="6">
        <v>90</v>
      </c>
      <c r="H96" s="6">
        <v>1.4670000000000001</v>
      </c>
      <c r="I96" s="7">
        <v>0</v>
      </c>
      <c r="J96" s="7">
        <f>I96*H96</f>
        <v>0</v>
      </c>
      <c r="K96" s="7">
        <v>0</v>
      </c>
      <c r="L96" s="7">
        <f>K96*H96</f>
        <v>0</v>
      </c>
      <c r="M96" s="7">
        <f t="shared" si="24"/>
        <v>1.8535545</v>
      </c>
      <c r="N96" s="17">
        <f t="shared" si="25"/>
        <v>166.81990500000001</v>
      </c>
    </row>
    <row r="97" spans="2:14" ht="20.100000000000001" customHeight="1" x14ac:dyDescent="0.3">
      <c r="B97" s="108" t="s">
        <v>11</v>
      </c>
      <c r="C97" s="109"/>
      <c r="D97" s="109"/>
      <c r="E97" s="109"/>
      <c r="F97" s="109"/>
      <c r="G97" s="109"/>
      <c r="H97" s="110"/>
      <c r="I97" s="9"/>
      <c r="J97" s="9">
        <f>SUM(J96)</f>
        <v>0</v>
      </c>
      <c r="K97" s="9"/>
      <c r="L97" s="9">
        <f>SUM(L96)</f>
        <v>0</v>
      </c>
      <c r="M97" s="7"/>
      <c r="N97" s="17">
        <f>SUM(N96)</f>
        <v>166.81990500000001</v>
      </c>
    </row>
    <row r="98" spans="2:14" ht="20.100000000000001" customHeight="1" x14ac:dyDescent="0.3">
      <c r="B98" s="142"/>
      <c r="C98" s="100"/>
      <c r="D98" s="100"/>
      <c r="E98" s="100"/>
      <c r="F98" s="100"/>
      <c r="G98" s="100"/>
      <c r="H98" s="100"/>
      <c r="I98" s="147"/>
      <c r="J98" s="147"/>
      <c r="K98" s="147"/>
      <c r="L98" s="147"/>
      <c r="M98" s="148"/>
      <c r="N98" s="149"/>
    </row>
    <row r="99" spans="2:14" ht="20.100000000000001" customHeight="1" x14ac:dyDescent="0.3">
      <c r="B99" s="142"/>
      <c r="C99" s="100"/>
      <c r="D99" s="100"/>
      <c r="E99" s="100"/>
      <c r="F99" s="100"/>
      <c r="G99" s="166" t="s">
        <v>218</v>
      </c>
      <c r="H99" s="166"/>
      <c r="I99" s="147"/>
      <c r="J99" s="147"/>
      <c r="K99" s="147"/>
      <c r="L99" s="147"/>
      <c r="M99" s="7"/>
      <c r="N99" s="167">
        <f>N95+N87+N79+N72+N65+N52+N48+N44+N40+N35+N26+N22+N16+N13</f>
        <v>46077.883542600001</v>
      </c>
    </row>
    <row r="100" spans="2:14" ht="20.100000000000001" customHeight="1" x14ac:dyDescent="0.3">
      <c r="B100" s="142"/>
      <c r="C100" s="100"/>
      <c r="D100" s="100"/>
      <c r="E100" s="100"/>
      <c r="F100" s="100"/>
      <c r="G100" s="100"/>
      <c r="H100" s="100"/>
      <c r="I100" s="147"/>
      <c r="J100" s="147"/>
      <c r="K100" s="147"/>
      <c r="L100" s="147"/>
      <c r="M100" s="148"/>
      <c r="N100" s="149"/>
    </row>
    <row r="101" spans="2:14" ht="20.100000000000001" customHeight="1" x14ac:dyDescent="0.3">
      <c r="B101" s="146">
        <v>2</v>
      </c>
      <c r="C101" s="150"/>
      <c r="D101" s="151"/>
      <c r="E101" s="151" t="s">
        <v>197</v>
      </c>
      <c r="F101" s="151"/>
      <c r="G101" s="151"/>
      <c r="H101" s="151"/>
      <c r="I101" s="152"/>
      <c r="J101" s="152"/>
      <c r="K101" s="152"/>
      <c r="L101" s="152"/>
      <c r="M101" s="151"/>
      <c r="N101" s="153"/>
    </row>
    <row r="102" spans="2:14" ht="20.100000000000001" customHeight="1" x14ac:dyDescent="0.3">
      <c r="B102" s="14" t="s">
        <v>24</v>
      </c>
      <c r="C102" s="23"/>
      <c r="D102" s="23"/>
      <c r="E102" s="10" t="s">
        <v>9</v>
      </c>
      <c r="F102" s="11"/>
      <c r="G102" s="10"/>
      <c r="H102" s="10"/>
      <c r="I102" s="12"/>
      <c r="J102" s="12"/>
      <c r="K102" s="12"/>
      <c r="L102" s="12"/>
      <c r="M102" s="12"/>
      <c r="N102" s="15">
        <f>N104</f>
        <v>665.30855999999994</v>
      </c>
    </row>
    <row r="103" spans="2:14" ht="20.100000000000001" customHeight="1" x14ac:dyDescent="0.3">
      <c r="B103" s="16" t="s">
        <v>196</v>
      </c>
      <c r="C103" s="24">
        <v>99061</v>
      </c>
      <c r="D103" s="24" t="s">
        <v>35</v>
      </c>
      <c r="E103" s="8" t="s">
        <v>103</v>
      </c>
      <c r="F103" s="5" t="s">
        <v>41</v>
      </c>
      <c r="G103" s="6">
        <v>8</v>
      </c>
      <c r="H103" s="6">
        <v>65.819999999999993</v>
      </c>
      <c r="I103" s="7">
        <f>G103</f>
        <v>8</v>
      </c>
      <c r="J103" s="7">
        <f>ROUNDUP(I103*H103,2)</f>
        <v>526.55999999999995</v>
      </c>
      <c r="K103" s="7">
        <f>G103-I103</f>
        <v>0</v>
      </c>
      <c r="L103" s="7">
        <f>K103*H103</f>
        <v>0</v>
      </c>
      <c r="M103" s="7">
        <f>H103*$N$5+H103</f>
        <v>83.163569999999993</v>
      </c>
      <c r="N103" s="17">
        <f>M103*G103</f>
        <v>665.30855999999994</v>
      </c>
    </row>
    <row r="104" spans="2:14" ht="20.100000000000001" customHeight="1" x14ac:dyDescent="0.3">
      <c r="B104" s="108" t="s">
        <v>11</v>
      </c>
      <c r="C104" s="109"/>
      <c r="D104" s="109"/>
      <c r="E104" s="109"/>
      <c r="F104" s="109"/>
      <c r="G104" s="109"/>
      <c r="H104" s="110"/>
      <c r="I104" s="9"/>
      <c r="J104" s="9">
        <f>SUM(J103:J103)</f>
        <v>526.55999999999995</v>
      </c>
      <c r="K104" s="9"/>
      <c r="L104" s="9">
        <f>ROUNDUP(SUM(L103:L103),2)</f>
        <v>0</v>
      </c>
      <c r="M104" s="7"/>
      <c r="N104" s="17">
        <f>SUM(N103)</f>
        <v>665.30855999999994</v>
      </c>
    </row>
    <row r="105" spans="2:14" ht="20.100000000000001" customHeight="1" x14ac:dyDescent="0.3">
      <c r="B105" s="14" t="s">
        <v>36</v>
      </c>
      <c r="C105" s="23"/>
      <c r="D105" s="23"/>
      <c r="E105" s="10" t="s">
        <v>12</v>
      </c>
      <c r="F105" s="11"/>
      <c r="G105" s="10"/>
      <c r="H105" s="10"/>
      <c r="I105" s="12"/>
      <c r="J105" s="12"/>
      <c r="K105" s="12"/>
      <c r="L105" s="12"/>
      <c r="M105" s="35"/>
      <c r="N105" s="36">
        <f>N110</f>
        <v>539.1890224</v>
      </c>
    </row>
    <row r="106" spans="2:14" ht="20.100000000000001" customHeight="1" x14ac:dyDescent="0.3">
      <c r="B106" s="16" t="s">
        <v>205</v>
      </c>
      <c r="C106" s="24">
        <v>98519</v>
      </c>
      <c r="D106" s="24" t="s">
        <v>35</v>
      </c>
      <c r="E106" s="8" t="s">
        <v>91</v>
      </c>
      <c r="F106" s="5" t="s">
        <v>10</v>
      </c>
      <c r="G106" s="6">
        <v>82.84</v>
      </c>
      <c r="H106" s="6">
        <v>1.61</v>
      </c>
      <c r="I106" s="33"/>
      <c r="J106" s="33"/>
      <c r="K106" s="33"/>
      <c r="L106" s="33"/>
      <c r="M106" s="7">
        <f t="shared" ref="M106:M109" si="33">H106*$N$5+H106</f>
        <v>2.0342350000000002</v>
      </c>
      <c r="N106" s="17">
        <f t="shared" ref="N106:N109" si="34">M106*G106</f>
        <v>168.51602740000001</v>
      </c>
    </row>
    <row r="107" spans="2:14" ht="20.100000000000001" customHeight="1" x14ac:dyDescent="0.3">
      <c r="B107" s="16" t="s">
        <v>206</v>
      </c>
      <c r="C107" s="24">
        <v>96520</v>
      </c>
      <c r="D107" s="24" t="s">
        <v>35</v>
      </c>
      <c r="E107" s="8" t="s">
        <v>39</v>
      </c>
      <c r="F107" s="5" t="s">
        <v>13</v>
      </c>
      <c r="G107" s="6">
        <v>3.3</v>
      </c>
      <c r="H107" s="6">
        <v>70.05</v>
      </c>
      <c r="I107" s="33"/>
      <c r="J107" s="33"/>
      <c r="K107" s="33"/>
      <c r="L107" s="33"/>
      <c r="M107" s="7">
        <f t="shared" si="33"/>
        <v>88.508174999999994</v>
      </c>
      <c r="N107" s="17">
        <f t="shared" si="34"/>
        <v>292.07697749999994</v>
      </c>
    </row>
    <row r="108" spans="2:14" ht="20.100000000000001" customHeight="1" x14ac:dyDescent="0.3">
      <c r="B108" s="16" t="s">
        <v>207</v>
      </c>
      <c r="C108" s="24">
        <v>79480</v>
      </c>
      <c r="D108" s="24" t="s">
        <v>35</v>
      </c>
      <c r="E108" s="8" t="s">
        <v>40</v>
      </c>
      <c r="F108" s="5" t="s">
        <v>13</v>
      </c>
      <c r="G108" s="6">
        <v>3.3</v>
      </c>
      <c r="H108" s="6">
        <v>2.0499999999999998</v>
      </c>
      <c r="I108" s="33"/>
      <c r="J108" s="33"/>
      <c r="K108" s="33"/>
      <c r="L108" s="33"/>
      <c r="M108" s="7">
        <f t="shared" si="33"/>
        <v>2.5901749999999999</v>
      </c>
      <c r="N108" s="17">
        <f t="shared" si="34"/>
        <v>8.5475774999999992</v>
      </c>
    </row>
    <row r="109" spans="2:14" ht="20.100000000000001" customHeight="1" x14ac:dyDescent="0.3">
      <c r="B109" s="16" t="s">
        <v>208</v>
      </c>
      <c r="C109" s="24">
        <v>96995</v>
      </c>
      <c r="D109" s="24" t="s">
        <v>35</v>
      </c>
      <c r="E109" s="8" t="s">
        <v>102</v>
      </c>
      <c r="F109" s="5" t="s">
        <v>13</v>
      </c>
      <c r="G109" s="6">
        <v>1.4</v>
      </c>
      <c r="H109" s="6">
        <v>39.6</v>
      </c>
      <c r="I109" s="7">
        <f>G109</f>
        <v>1.4</v>
      </c>
      <c r="J109" s="7">
        <f>I109*H109</f>
        <v>55.44</v>
      </c>
      <c r="K109" s="7">
        <f>G109-I109</f>
        <v>0</v>
      </c>
      <c r="L109" s="7">
        <f>K109*H109</f>
        <v>0</v>
      </c>
      <c r="M109" s="7">
        <f t="shared" si="33"/>
        <v>50.034600000000005</v>
      </c>
      <c r="N109" s="17">
        <f t="shared" si="34"/>
        <v>70.048439999999999</v>
      </c>
    </row>
    <row r="110" spans="2:14" ht="20.100000000000001" customHeight="1" x14ac:dyDescent="0.3">
      <c r="B110" s="108" t="s">
        <v>11</v>
      </c>
      <c r="C110" s="109"/>
      <c r="D110" s="109"/>
      <c r="E110" s="109"/>
      <c r="F110" s="109"/>
      <c r="G110" s="109"/>
      <c r="H110" s="110"/>
      <c r="I110" s="9"/>
      <c r="J110" s="9">
        <f>SUM(J109)</f>
        <v>55.44</v>
      </c>
      <c r="K110" s="9"/>
      <c r="L110" s="9">
        <f>SUM(L109)</f>
        <v>0</v>
      </c>
      <c r="M110" s="7"/>
      <c r="N110" s="17">
        <f>SUM(N106:N109)</f>
        <v>539.1890224</v>
      </c>
    </row>
    <row r="111" spans="2:14" ht="20.100000000000001" customHeight="1" x14ac:dyDescent="0.3">
      <c r="B111" s="14" t="s">
        <v>37</v>
      </c>
      <c r="C111" s="23"/>
      <c r="D111" s="23"/>
      <c r="E111" s="10" t="s">
        <v>104</v>
      </c>
      <c r="F111" s="11"/>
      <c r="G111" s="10"/>
      <c r="H111" s="10"/>
      <c r="I111" s="12"/>
      <c r="J111" s="12"/>
      <c r="K111" s="12"/>
      <c r="L111" s="12"/>
      <c r="M111" s="35"/>
      <c r="N111" s="36">
        <f>N114</f>
        <v>1412.2964565500001</v>
      </c>
    </row>
    <row r="112" spans="2:14" ht="20.100000000000001" customHeight="1" x14ac:dyDescent="0.3">
      <c r="B112" s="16" t="s">
        <v>209</v>
      </c>
      <c r="C112" s="24">
        <v>101166</v>
      </c>
      <c r="D112" s="24" t="s">
        <v>35</v>
      </c>
      <c r="E112" s="8" t="s">
        <v>101</v>
      </c>
      <c r="F112" s="5" t="s">
        <v>13</v>
      </c>
      <c r="G112" s="6">
        <v>2.1800000000000002</v>
      </c>
      <c r="H112" s="6">
        <v>465.36</v>
      </c>
      <c r="I112" s="7">
        <f t="shared" ref="I112:I113" si="35">G112</f>
        <v>2.1800000000000002</v>
      </c>
      <c r="J112" s="7">
        <f t="shared" ref="J112:J113" si="36">I112*H112</f>
        <v>1014.4848000000001</v>
      </c>
      <c r="K112" s="7">
        <f t="shared" ref="K112:K113" si="37">G112-I112</f>
        <v>0</v>
      </c>
      <c r="L112" s="7">
        <f t="shared" ref="L112:L113" si="38">K112*H112</f>
        <v>0</v>
      </c>
      <c r="M112" s="7">
        <f t="shared" ref="M112:M113" si="39">H112*$N$5+H112</f>
        <v>587.98235999999997</v>
      </c>
      <c r="N112" s="17">
        <f t="shared" ref="N112:N113" si="40">M112*G112</f>
        <v>1281.8015448000001</v>
      </c>
    </row>
    <row r="113" spans="2:14" ht="20.100000000000001" customHeight="1" x14ac:dyDescent="0.3">
      <c r="B113" s="16" t="s">
        <v>210</v>
      </c>
      <c r="C113" s="24">
        <v>98557</v>
      </c>
      <c r="D113" s="24" t="s">
        <v>35</v>
      </c>
      <c r="E113" s="99" t="s">
        <v>114</v>
      </c>
      <c r="F113" s="5" t="s">
        <v>10</v>
      </c>
      <c r="G113" s="6">
        <v>3.35</v>
      </c>
      <c r="H113" s="6">
        <v>30.83</v>
      </c>
      <c r="I113" s="7">
        <f t="shared" si="35"/>
        <v>3.35</v>
      </c>
      <c r="J113" s="7">
        <f t="shared" si="36"/>
        <v>103.2805</v>
      </c>
      <c r="K113" s="7">
        <f t="shared" si="37"/>
        <v>0</v>
      </c>
      <c r="L113" s="7">
        <f t="shared" si="38"/>
        <v>0</v>
      </c>
      <c r="M113" s="7">
        <f t="shared" si="39"/>
        <v>38.953704999999999</v>
      </c>
      <c r="N113" s="17">
        <f t="shared" si="40"/>
        <v>130.49491175</v>
      </c>
    </row>
    <row r="114" spans="2:14" ht="20.100000000000001" customHeight="1" x14ac:dyDescent="0.3">
      <c r="B114" s="108" t="s">
        <v>11</v>
      </c>
      <c r="C114" s="109"/>
      <c r="D114" s="109"/>
      <c r="E114" s="109"/>
      <c r="F114" s="109"/>
      <c r="G114" s="109"/>
      <c r="H114" s="110"/>
      <c r="I114" s="9"/>
      <c r="J114" s="9">
        <f>SUM(J113:J113)</f>
        <v>103.2805</v>
      </c>
      <c r="K114" s="9"/>
      <c r="L114" s="9">
        <f>SUM(L113:L113)</f>
        <v>0</v>
      </c>
      <c r="M114" s="7"/>
      <c r="N114" s="17">
        <f>SUM(N112:N113)</f>
        <v>1412.2964565500001</v>
      </c>
    </row>
    <row r="115" spans="2:14" ht="20.100000000000001" customHeight="1" x14ac:dyDescent="0.3">
      <c r="B115" s="14" t="s">
        <v>38</v>
      </c>
      <c r="C115" s="23"/>
      <c r="D115" s="23"/>
      <c r="E115" s="10" t="s">
        <v>107</v>
      </c>
      <c r="F115" s="11"/>
      <c r="G115" s="10"/>
      <c r="H115" s="10"/>
      <c r="I115" s="12"/>
      <c r="J115" s="12"/>
      <c r="K115" s="12"/>
      <c r="L115" s="12"/>
      <c r="M115" s="35"/>
      <c r="N115" s="36">
        <f>N119</f>
        <v>9086.2153837000005</v>
      </c>
    </row>
    <row r="116" spans="2:14" ht="20.100000000000001" customHeight="1" x14ac:dyDescent="0.3">
      <c r="B116" s="16" t="s">
        <v>198</v>
      </c>
      <c r="C116" s="24">
        <v>101159</v>
      </c>
      <c r="D116" s="24" t="s">
        <v>35</v>
      </c>
      <c r="E116" s="8" t="s">
        <v>105</v>
      </c>
      <c r="F116" s="5" t="s">
        <v>10</v>
      </c>
      <c r="G116" s="4">
        <v>48.68</v>
      </c>
      <c r="H116" s="6">
        <v>98.34</v>
      </c>
      <c r="I116" s="7">
        <v>181.17245</v>
      </c>
      <c r="J116" s="7">
        <f>I116*H116</f>
        <v>17816.498733</v>
      </c>
      <c r="K116" s="7">
        <f>G116-I116</f>
        <v>-132.49244999999999</v>
      </c>
      <c r="L116" s="7">
        <f>K116*H116</f>
        <v>-13029.307532999999</v>
      </c>
      <c r="M116" s="7">
        <f t="shared" ref="M116:M118" si="41">H116*$N$5+H116</f>
        <v>124.25259</v>
      </c>
      <c r="N116" s="17">
        <f t="shared" ref="N116:N118" si="42">M116*G116</f>
        <v>6048.6160811999998</v>
      </c>
    </row>
    <row r="117" spans="2:14" ht="20.100000000000001" customHeight="1" x14ac:dyDescent="0.3">
      <c r="B117" s="16" t="s">
        <v>199</v>
      </c>
      <c r="C117" s="24">
        <v>4119</v>
      </c>
      <c r="D117" s="24" t="s">
        <v>35</v>
      </c>
      <c r="E117" s="8" t="s">
        <v>112</v>
      </c>
      <c r="F117" s="5" t="s">
        <v>14</v>
      </c>
      <c r="G117" s="6">
        <v>38.5</v>
      </c>
      <c r="H117" s="6">
        <v>32.270000000000003</v>
      </c>
      <c r="I117" s="7"/>
      <c r="J117" s="7"/>
      <c r="K117" s="7"/>
      <c r="L117" s="7"/>
      <c r="M117" s="7">
        <f t="shared" si="41"/>
        <v>40.773145000000007</v>
      </c>
      <c r="N117" s="17">
        <f t="shared" si="42"/>
        <v>1569.7660825000003</v>
      </c>
    </row>
    <row r="118" spans="2:14" ht="20.100000000000001" customHeight="1" x14ac:dyDescent="0.3">
      <c r="B118" s="16" t="s">
        <v>200</v>
      </c>
      <c r="C118" s="24">
        <v>4119</v>
      </c>
      <c r="D118" s="24" t="s">
        <v>35</v>
      </c>
      <c r="E118" s="8" t="s">
        <v>201</v>
      </c>
      <c r="F118" s="5" t="s">
        <v>14</v>
      </c>
      <c r="G118" s="6">
        <v>36</v>
      </c>
      <c r="H118" s="6">
        <v>32.270000000000003</v>
      </c>
      <c r="I118" s="7"/>
      <c r="J118" s="7"/>
      <c r="K118" s="7"/>
      <c r="L118" s="7"/>
      <c r="M118" s="7">
        <f t="shared" si="41"/>
        <v>40.773145000000007</v>
      </c>
      <c r="N118" s="17">
        <f t="shared" si="42"/>
        <v>1467.8332200000002</v>
      </c>
    </row>
    <row r="119" spans="2:14" ht="20.100000000000001" customHeight="1" x14ac:dyDescent="0.3">
      <c r="B119" s="108" t="s">
        <v>11</v>
      </c>
      <c r="C119" s="109"/>
      <c r="D119" s="109"/>
      <c r="E119" s="109"/>
      <c r="F119" s="109"/>
      <c r="G119" s="109"/>
      <c r="H119" s="110"/>
      <c r="I119" s="9"/>
      <c r="J119" s="9">
        <f>SUM(J116)</f>
        <v>17816.498733</v>
      </c>
      <c r="K119" s="9"/>
      <c r="L119" s="9">
        <f>SUM(L116)</f>
        <v>-13029.307532999999</v>
      </c>
      <c r="M119" s="7"/>
      <c r="N119" s="17">
        <f>SUM(N116:N118)</f>
        <v>9086.2153837000005</v>
      </c>
    </row>
    <row r="120" spans="2:14" ht="20.100000000000001" customHeight="1" x14ac:dyDescent="0.3">
      <c r="B120" s="14" t="s">
        <v>211</v>
      </c>
      <c r="C120" s="23"/>
      <c r="D120" s="23"/>
      <c r="E120" s="10" t="s">
        <v>15</v>
      </c>
      <c r="F120" s="11"/>
      <c r="G120" s="10"/>
      <c r="H120" s="10"/>
      <c r="I120" s="12"/>
      <c r="J120" s="12"/>
      <c r="K120" s="12"/>
      <c r="L120" s="12"/>
      <c r="M120" s="35"/>
      <c r="N120" s="36">
        <f>N124</f>
        <v>8991.2550195999993</v>
      </c>
    </row>
    <row r="121" spans="2:14" ht="20.100000000000001" customHeight="1" x14ac:dyDescent="0.3">
      <c r="B121" s="16" t="s">
        <v>212</v>
      </c>
      <c r="C121" s="24">
        <v>4119</v>
      </c>
      <c r="D121" s="24" t="s">
        <v>35</v>
      </c>
      <c r="E121" s="8" t="s">
        <v>202</v>
      </c>
      <c r="F121" s="5" t="s">
        <v>14</v>
      </c>
      <c r="G121" s="6">
        <v>52</v>
      </c>
      <c r="H121" s="6">
        <v>32.270000000000003</v>
      </c>
      <c r="I121" s="7">
        <v>0</v>
      </c>
      <c r="J121" s="7">
        <f>I121*H121</f>
        <v>0</v>
      </c>
      <c r="K121" s="7">
        <v>0</v>
      </c>
      <c r="L121" s="7">
        <f>K121*H121</f>
        <v>0</v>
      </c>
      <c r="M121" s="7">
        <f t="shared" ref="M121:M123" si="43">H121*$N$5+H121</f>
        <v>40.773145000000007</v>
      </c>
      <c r="N121" s="17">
        <f t="shared" ref="N121:N123" si="44">M121*G121</f>
        <v>2120.2035400000004</v>
      </c>
    </row>
    <row r="122" spans="2:14" ht="20.100000000000001" customHeight="1" x14ac:dyDescent="0.3">
      <c r="B122" s="16" t="s">
        <v>213</v>
      </c>
      <c r="C122" s="24">
        <v>92543</v>
      </c>
      <c r="D122" s="24" t="s">
        <v>35</v>
      </c>
      <c r="E122" s="8" t="s">
        <v>204</v>
      </c>
      <c r="F122" s="5" t="s">
        <v>10</v>
      </c>
      <c r="G122" s="6">
        <v>104.72</v>
      </c>
      <c r="H122" s="6">
        <v>16.149999999999999</v>
      </c>
      <c r="I122" s="7">
        <v>0</v>
      </c>
      <c r="J122" s="7">
        <f>I122*H122</f>
        <v>0</v>
      </c>
      <c r="K122" s="7">
        <v>0</v>
      </c>
      <c r="L122" s="7">
        <f>K122*H122</f>
        <v>0</v>
      </c>
      <c r="M122" s="7">
        <f t="shared" si="43"/>
        <v>20.405524999999997</v>
      </c>
      <c r="N122" s="17">
        <f t="shared" si="44"/>
        <v>2136.8665779999997</v>
      </c>
    </row>
    <row r="123" spans="2:14" ht="26.4" x14ac:dyDescent="0.3">
      <c r="B123" s="16" t="s">
        <v>214</v>
      </c>
      <c r="C123" s="24">
        <v>94213</v>
      </c>
      <c r="D123" s="24" t="s">
        <v>35</v>
      </c>
      <c r="E123" s="8" t="s">
        <v>203</v>
      </c>
      <c r="F123" s="5" t="s">
        <v>10</v>
      </c>
      <c r="G123" s="6">
        <v>104.72</v>
      </c>
      <c r="H123" s="6">
        <v>35.78</v>
      </c>
      <c r="I123" s="7">
        <v>0</v>
      </c>
      <c r="J123" s="7">
        <f>I123*H123</f>
        <v>0</v>
      </c>
      <c r="K123" s="7">
        <v>0</v>
      </c>
      <c r="L123" s="7">
        <f>K123*H123</f>
        <v>0</v>
      </c>
      <c r="M123" s="7">
        <f t="shared" si="43"/>
        <v>45.208030000000001</v>
      </c>
      <c r="N123" s="17">
        <f t="shared" si="44"/>
        <v>4734.1849015999996</v>
      </c>
    </row>
    <row r="124" spans="2:14" ht="13.2" x14ac:dyDescent="0.3">
      <c r="B124" s="108" t="s">
        <v>11</v>
      </c>
      <c r="C124" s="109"/>
      <c r="D124" s="109"/>
      <c r="E124" s="109"/>
      <c r="F124" s="109"/>
      <c r="G124" s="109"/>
      <c r="H124" s="110"/>
      <c r="I124" s="9"/>
      <c r="J124" s="9">
        <f>SUM(J121:J123)</f>
        <v>0</v>
      </c>
      <c r="K124" s="9"/>
      <c r="L124" s="9">
        <f>SUM(L121:L123)</f>
        <v>0</v>
      </c>
      <c r="M124" s="7"/>
      <c r="N124" s="17">
        <f>SUM(N121:N123)</f>
        <v>8991.2550195999993</v>
      </c>
    </row>
    <row r="125" spans="2:14" ht="20.100000000000001" customHeight="1" x14ac:dyDescent="0.3">
      <c r="B125" s="14" t="s">
        <v>215</v>
      </c>
      <c r="C125" s="23"/>
      <c r="D125" s="23"/>
      <c r="E125" s="10" t="s">
        <v>76</v>
      </c>
      <c r="F125" s="11"/>
      <c r="G125" s="10"/>
      <c r="H125" s="10"/>
      <c r="I125" s="12"/>
      <c r="J125" s="12"/>
      <c r="K125" s="12"/>
      <c r="L125" s="12"/>
      <c r="M125" s="35"/>
      <c r="N125" s="36">
        <f>N128</f>
        <v>2494.8765233000004</v>
      </c>
    </row>
    <row r="126" spans="2:14" ht="20.100000000000001" customHeight="1" x14ac:dyDescent="0.3">
      <c r="B126" s="16" t="s">
        <v>148</v>
      </c>
      <c r="C126" s="24">
        <v>94116</v>
      </c>
      <c r="D126" s="24" t="s">
        <v>35</v>
      </c>
      <c r="E126" s="8" t="s">
        <v>42</v>
      </c>
      <c r="F126" s="5" t="s">
        <v>13</v>
      </c>
      <c r="G126" s="6">
        <v>1.66</v>
      </c>
      <c r="H126" s="6">
        <v>119.57</v>
      </c>
      <c r="I126" s="7">
        <v>0</v>
      </c>
      <c r="J126" s="7">
        <f>I126*H126</f>
        <v>0</v>
      </c>
      <c r="K126" s="7">
        <f>G126-I126</f>
        <v>1.66</v>
      </c>
      <c r="L126" s="7">
        <f>K126*H126</f>
        <v>198.48619999999997</v>
      </c>
      <c r="M126" s="7">
        <f t="shared" ref="M126:M128" si="45">H126*$N$5+H126</f>
        <v>151.076695</v>
      </c>
      <c r="N126" s="17">
        <f t="shared" ref="N126:N128" si="46">M126*G126</f>
        <v>250.7873137</v>
      </c>
    </row>
    <row r="127" spans="2:14" ht="20.100000000000001" customHeight="1" x14ac:dyDescent="0.3">
      <c r="B127" s="16" t="s">
        <v>149</v>
      </c>
      <c r="C127" s="24">
        <v>95241</v>
      </c>
      <c r="D127" s="24" t="s">
        <v>35</v>
      </c>
      <c r="E127" s="8" t="s">
        <v>43</v>
      </c>
      <c r="F127" s="5" t="s">
        <v>10</v>
      </c>
      <c r="G127" s="6">
        <v>82.84</v>
      </c>
      <c r="H127" s="6">
        <v>21.44</v>
      </c>
      <c r="I127" s="7">
        <v>0</v>
      </c>
      <c r="J127" s="7">
        <f>I127*H127</f>
        <v>0</v>
      </c>
      <c r="K127" s="7">
        <f>G127-I127</f>
        <v>82.84</v>
      </c>
      <c r="L127" s="7">
        <f>K127*H127</f>
        <v>1776.0896000000002</v>
      </c>
      <c r="M127" s="7">
        <f t="shared" si="45"/>
        <v>27.089440000000003</v>
      </c>
      <c r="N127" s="17">
        <f t="shared" si="46"/>
        <v>2244.0892096000002</v>
      </c>
    </row>
    <row r="128" spans="2:14" ht="20.100000000000001" customHeight="1" x14ac:dyDescent="0.3">
      <c r="B128" s="108" t="s">
        <v>11</v>
      </c>
      <c r="C128" s="109"/>
      <c r="D128" s="109"/>
      <c r="E128" s="109"/>
      <c r="F128" s="109"/>
      <c r="G128" s="109"/>
      <c r="H128" s="110"/>
      <c r="I128" s="9"/>
      <c r="J128" s="9">
        <f>SUM(J126:J127)</f>
        <v>0</v>
      </c>
      <c r="K128" s="9"/>
      <c r="L128" s="9">
        <f>SUM(L126:L127)</f>
        <v>1974.5758000000003</v>
      </c>
      <c r="M128" s="7"/>
      <c r="N128" s="17">
        <f>SUM(N126:N127)</f>
        <v>2494.8765233000004</v>
      </c>
    </row>
    <row r="129" spans="2:14" ht="20.100000000000001" customHeight="1" x14ac:dyDescent="0.3">
      <c r="B129" s="154"/>
      <c r="C129" s="154"/>
      <c r="D129" s="154"/>
      <c r="E129" s="162"/>
      <c r="F129" s="162"/>
      <c r="G129" s="163"/>
      <c r="H129" s="163"/>
      <c r="I129" s="158"/>
      <c r="J129" s="158"/>
      <c r="K129" s="158"/>
      <c r="L129" s="158"/>
      <c r="M129" s="158"/>
      <c r="N129" s="157"/>
    </row>
    <row r="130" spans="2:14" ht="20.100000000000001" customHeight="1" x14ac:dyDescent="0.3">
      <c r="B130" s="158"/>
      <c r="C130" s="158"/>
      <c r="D130" s="158"/>
      <c r="E130" s="158"/>
      <c r="F130" s="158"/>
      <c r="G130" s="159" t="s">
        <v>216</v>
      </c>
      <c r="H130" s="159"/>
      <c r="I130" s="158"/>
      <c r="J130" s="158"/>
      <c r="K130" s="158"/>
      <c r="L130" s="158"/>
      <c r="M130" s="160"/>
      <c r="N130" s="164">
        <f>N125+N120+N115+N111+N105+N102</f>
        <v>23189.140965550003</v>
      </c>
    </row>
    <row r="131" spans="2:14" ht="20.100000000000001" customHeight="1" x14ac:dyDescent="0.3">
      <c r="B131" s="156"/>
      <c r="C131" s="154"/>
      <c r="D131" s="158"/>
      <c r="E131" s="154"/>
      <c r="F131" s="158"/>
      <c r="G131" s="159" t="s">
        <v>217</v>
      </c>
      <c r="H131" s="159"/>
      <c r="I131" s="154"/>
      <c r="J131" s="154"/>
      <c r="K131" s="154"/>
      <c r="L131" s="154"/>
      <c r="M131" s="160"/>
      <c r="N131" s="164">
        <f>(N130)*3</f>
        <v>69567.422896650009</v>
      </c>
    </row>
    <row r="132" spans="2:14" ht="20.100000000000001" customHeight="1" thickBot="1" x14ac:dyDescent="0.35">
      <c r="B132" s="155"/>
      <c r="C132" s="161"/>
      <c r="D132" s="154"/>
      <c r="E132" s="161"/>
      <c r="F132" s="154"/>
      <c r="G132" s="161"/>
      <c r="H132" s="161"/>
      <c r="I132" s="154"/>
      <c r="J132" s="154"/>
      <c r="K132" s="154"/>
      <c r="L132" s="154"/>
      <c r="M132" s="161"/>
      <c r="N132" s="165"/>
    </row>
    <row r="133" spans="2:14" ht="37.5" customHeight="1" thickBot="1" x14ac:dyDescent="0.35">
      <c r="B133" s="104" t="s">
        <v>18</v>
      </c>
      <c r="C133" s="105"/>
      <c r="D133" s="105"/>
      <c r="E133" s="105"/>
      <c r="F133" s="105"/>
      <c r="G133" s="105"/>
      <c r="H133" s="105"/>
      <c r="I133" s="18"/>
      <c r="J133" s="18" t="e">
        <f>ROUNDDOWN(J15+J21+J25+#REF!+J34+J39+J43+#REF!+#REF!+J47+J51+J64+J78+#REF!+J97,2)</f>
        <v>#REF!</v>
      </c>
      <c r="K133" s="18"/>
      <c r="L133" s="18" t="e">
        <f>ROUNDDOWN(L15+L21+L25+#REF!+L34+L39+L43+#REF!+#REF!+L47+L51+L64+L78+#REF!+L97,2)</f>
        <v>#REF!</v>
      </c>
      <c r="M133" s="18"/>
      <c r="N133" s="19">
        <f>N131+N99</f>
        <v>115645.30643925001</v>
      </c>
    </row>
    <row r="135" spans="2:14" ht="20.100000000000001" customHeight="1" x14ac:dyDescent="0.3">
      <c r="E135" s="1" t="s">
        <v>221</v>
      </c>
      <c r="F135" s="28"/>
      <c r="G135" s="26"/>
      <c r="H135" s="25"/>
      <c r="I135" s="26"/>
      <c r="J135" s="26"/>
      <c r="K135" s="25"/>
      <c r="L135" s="25"/>
      <c r="M135" s="25"/>
    </row>
    <row r="136" spans="2:14" ht="20.100000000000001" customHeight="1" x14ac:dyDescent="0.3">
      <c r="E136" s="3"/>
      <c r="F136" s="28"/>
      <c r="G136" s="27"/>
      <c r="H136" s="27"/>
      <c r="I136" s="27"/>
      <c r="J136" s="26"/>
      <c r="K136" s="27"/>
      <c r="L136" s="26"/>
      <c r="M136" s="26"/>
    </row>
    <row r="137" spans="2:14" ht="82.5" customHeight="1" x14ac:dyDescent="0.25">
      <c r="E137" s="39" t="s">
        <v>79</v>
      </c>
      <c r="F137" s="39"/>
      <c r="G137" s="106" t="s">
        <v>79</v>
      </c>
      <c r="H137" s="106"/>
      <c r="I137" s="106"/>
      <c r="J137" s="106"/>
      <c r="K137" s="106"/>
      <c r="L137" s="106"/>
      <c r="M137" s="106"/>
      <c r="N137" s="106"/>
    </row>
    <row r="138" spans="2:14" ht="20.100000000000001" customHeight="1" x14ac:dyDescent="0.3">
      <c r="E138" s="20" t="s">
        <v>219</v>
      </c>
      <c r="G138" s="107" t="s">
        <v>86</v>
      </c>
      <c r="H138" s="107"/>
      <c r="I138" s="107"/>
      <c r="J138" s="107"/>
      <c r="K138" s="107"/>
      <c r="L138" s="107"/>
      <c r="M138" s="107"/>
      <c r="N138" s="107"/>
    </row>
    <row r="139" spans="2:14" ht="20.100000000000001" customHeight="1" x14ac:dyDescent="0.3">
      <c r="E139" s="22" t="s">
        <v>220</v>
      </c>
      <c r="G139" s="103" t="s">
        <v>87</v>
      </c>
      <c r="H139" s="103"/>
      <c r="I139" s="103"/>
      <c r="J139" s="103"/>
      <c r="K139" s="103"/>
      <c r="L139" s="103"/>
      <c r="M139" s="103"/>
      <c r="N139" s="103"/>
    </row>
    <row r="140" spans="2:14" ht="20.100000000000001" customHeight="1" x14ac:dyDescent="0.3">
      <c r="E140" s="22"/>
      <c r="H140" s="103"/>
      <c r="I140" s="103"/>
      <c r="J140" s="103"/>
      <c r="K140" s="103"/>
      <c r="L140" s="103"/>
      <c r="M140" s="103"/>
    </row>
  </sheetData>
  <mergeCells count="47">
    <mergeCell ref="G129:H129"/>
    <mergeCell ref="G130:H130"/>
    <mergeCell ref="G131:H131"/>
    <mergeCell ref="G99:H99"/>
    <mergeCell ref="B104:H104"/>
    <mergeCell ref="B110:H110"/>
    <mergeCell ref="B119:H119"/>
    <mergeCell ref="B124:H124"/>
    <mergeCell ref="B128:H128"/>
    <mergeCell ref="B114:H114"/>
    <mergeCell ref="B6:E6"/>
    <mergeCell ref="B2:N2"/>
    <mergeCell ref="B4:E4"/>
    <mergeCell ref="B3:E3"/>
    <mergeCell ref="B5:E5"/>
    <mergeCell ref="H6:M6"/>
    <mergeCell ref="H4:M4"/>
    <mergeCell ref="B7:N7"/>
    <mergeCell ref="B9:B10"/>
    <mergeCell ref="E9:E10"/>
    <mergeCell ref="F9:F10"/>
    <mergeCell ref="G9:G10"/>
    <mergeCell ref="I9:J9"/>
    <mergeCell ref="K9:L9"/>
    <mergeCell ref="I8:J8"/>
    <mergeCell ref="K8:L8"/>
    <mergeCell ref="C9:C10"/>
    <mergeCell ref="D9:D10"/>
    <mergeCell ref="B25:H25"/>
    <mergeCell ref="B34:H34"/>
    <mergeCell ref="B15:H15"/>
    <mergeCell ref="B21:H21"/>
    <mergeCell ref="B47:H47"/>
    <mergeCell ref="B39:H39"/>
    <mergeCell ref="B43:H43"/>
    <mergeCell ref="B97:H97"/>
    <mergeCell ref="B51:H51"/>
    <mergeCell ref="B64:H64"/>
    <mergeCell ref="B78:H78"/>
    <mergeCell ref="B71:H71"/>
    <mergeCell ref="B86:H86"/>
    <mergeCell ref="B94:H94"/>
    <mergeCell ref="H140:M140"/>
    <mergeCell ref="B133:H133"/>
    <mergeCell ref="G137:N137"/>
    <mergeCell ref="G138:N138"/>
    <mergeCell ref="G139:N139"/>
  </mergeCells>
  <pageMargins left="0.25" right="0.25" top="0.75" bottom="0.75" header="0.3" footer="0.3"/>
  <pageSetup paperSize="9" scale="64" fitToHeight="0" orientation="landscape" r:id="rId1"/>
  <rowBreaks count="5" manualBreakCount="5">
    <brk id="37" min="1" max="13" man="1"/>
    <brk id="61" min="1" max="13" man="1"/>
    <brk id="86" min="1" max="13" man="1"/>
    <brk id="110" min="1" max="13" man="1"/>
    <brk id="13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view="pageBreakPreview" topLeftCell="A40" zoomScale="90" zoomScaleNormal="90" zoomScaleSheetLayoutView="90" workbookViewId="0">
      <selection activeCell="B7" sqref="B7:J7"/>
    </sheetView>
  </sheetViews>
  <sheetFormatPr defaultColWidth="9.109375" defaultRowHeight="20.100000000000001" customHeight="1" x14ac:dyDescent="0.3"/>
  <cols>
    <col min="1" max="1" width="2.6640625" style="1" customWidth="1"/>
    <col min="2" max="2" width="6" style="1" customWidth="1"/>
    <col min="3" max="3" width="61.88671875" style="1" customWidth="1"/>
    <col min="4" max="4" width="13.88671875" style="1" bestFit="1" customWidth="1"/>
    <col min="5" max="5" width="7.6640625" style="1" bestFit="1" customWidth="1"/>
    <col min="6" max="10" width="20.6640625" style="1" customWidth="1"/>
    <col min="11" max="11" width="2.6640625" style="1" customWidth="1"/>
    <col min="12" max="16384" width="9.109375" style="1"/>
  </cols>
  <sheetData>
    <row r="1" spans="2:10" ht="20.100000000000001" customHeight="1" thickBot="1" x14ac:dyDescent="0.35">
      <c r="F1" s="44"/>
    </row>
    <row r="2" spans="2:10" ht="20.100000000000001" customHeight="1" thickBot="1" x14ac:dyDescent="0.35">
      <c r="B2" s="127" t="s">
        <v>80</v>
      </c>
      <c r="C2" s="128"/>
      <c r="D2" s="128"/>
      <c r="E2" s="128"/>
      <c r="F2" s="128"/>
      <c r="G2" s="128"/>
      <c r="H2" s="128"/>
      <c r="I2" s="128"/>
      <c r="J2" s="129"/>
    </row>
    <row r="3" spans="2:10" ht="20.100000000000001" customHeight="1" x14ac:dyDescent="0.3">
      <c r="B3" s="130" t="s">
        <v>28</v>
      </c>
      <c r="C3" s="131"/>
      <c r="D3" s="131"/>
      <c r="E3" s="131"/>
      <c r="F3" s="43"/>
      <c r="G3" s="29"/>
      <c r="H3" s="29"/>
      <c r="I3" s="29"/>
      <c r="J3" s="30"/>
    </row>
    <row r="4" spans="2:10" ht="20.100000000000001" customHeight="1" x14ac:dyDescent="0.3">
      <c r="B4" s="125" t="s">
        <v>27</v>
      </c>
      <c r="C4" s="126"/>
      <c r="D4" s="126"/>
      <c r="E4" s="126"/>
      <c r="F4" s="13"/>
      <c r="G4" s="2"/>
      <c r="H4" s="132" t="s">
        <v>33</v>
      </c>
      <c r="I4" s="132"/>
      <c r="J4" s="21" t="s">
        <v>75</v>
      </c>
    </row>
    <row r="5" spans="2:10" ht="20.100000000000001" customHeight="1" x14ac:dyDescent="0.3">
      <c r="B5" s="125" t="s">
        <v>88</v>
      </c>
      <c r="C5" s="126"/>
      <c r="D5" s="126"/>
      <c r="E5" s="126"/>
      <c r="F5" s="13"/>
      <c r="G5" s="2"/>
      <c r="H5" s="2"/>
      <c r="I5" s="40" t="s">
        <v>34</v>
      </c>
      <c r="J5" s="32">
        <v>0.26350000000000001</v>
      </c>
    </row>
    <row r="6" spans="2:10" ht="20.100000000000001" customHeight="1" x14ac:dyDescent="0.3">
      <c r="B6" s="125" t="s">
        <v>82</v>
      </c>
      <c r="C6" s="126"/>
      <c r="D6" s="126"/>
      <c r="E6" s="126"/>
      <c r="F6" s="13"/>
      <c r="G6" s="2"/>
      <c r="H6" s="132" t="s">
        <v>32</v>
      </c>
      <c r="I6" s="132"/>
      <c r="J6" s="31">
        <f>Plan1!N6</f>
        <v>115645.30643925001</v>
      </c>
    </row>
    <row r="7" spans="2:10" ht="20.100000000000001" customHeight="1" x14ac:dyDescent="0.3">
      <c r="B7" s="111" t="s">
        <v>81</v>
      </c>
      <c r="C7" s="112"/>
      <c r="D7" s="112"/>
      <c r="E7" s="112"/>
      <c r="F7" s="112"/>
      <c r="G7" s="112"/>
      <c r="H7" s="112"/>
      <c r="I7" s="112"/>
      <c r="J7" s="113"/>
    </row>
    <row r="8" spans="2:10" ht="20.100000000000001" customHeight="1" thickBot="1" x14ac:dyDescent="0.35">
      <c r="B8" s="64"/>
      <c r="C8" s="2"/>
      <c r="D8" s="2"/>
      <c r="E8" s="2"/>
      <c r="F8" s="13"/>
      <c r="G8" s="2"/>
      <c r="H8" s="2"/>
      <c r="I8" s="2"/>
      <c r="J8" s="65"/>
    </row>
    <row r="9" spans="2:10" ht="20.100000000000001" customHeight="1" x14ac:dyDescent="0.3">
      <c r="B9" s="137" t="s">
        <v>1</v>
      </c>
      <c r="C9" s="116" t="s">
        <v>2</v>
      </c>
      <c r="D9" s="41" t="s">
        <v>6</v>
      </c>
      <c r="E9" s="41" t="s">
        <v>1</v>
      </c>
      <c r="F9" s="133" t="s">
        <v>84</v>
      </c>
      <c r="G9" s="133"/>
      <c r="H9" s="133"/>
      <c r="I9" s="133"/>
      <c r="J9" s="134"/>
    </row>
    <row r="10" spans="2:10" ht="20.100000000000001" customHeight="1" thickBot="1" x14ac:dyDescent="0.35">
      <c r="B10" s="138"/>
      <c r="C10" s="117"/>
      <c r="D10" s="42" t="s">
        <v>7</v>
      </c>
      <c r="E10" s="42" t="s">
        <v>83</v>
      </c>
      <c r="F10" s="70">
        <v>1</v>
      </c>
      <c r="G10" s="70">
        <v>2</v>
      </c>
      <c r="H10" s="70">
        <v>3</v>
      </c>
      <c r="I10" s="70">
        <v>4</v>
      </c>
      <c r="J10" s="71">
        <v>5</v>
      </c>
    </row>
    <row r="11" spans="2:10" ht="20.100000000000001" customHeight="1" x14ac:dyDescent="0.3">
      <c r="B11" s="94"/>
      <c r="C11" s="95"/>
      <c r="D11" s="96"/>
      <c r="E11" s="97"/>
      <c r="F11" s="97"/>
      <c r="G11" s="97"/>
      <c r="H11" s="97"/>
      <c r="I11" s="97"/>
      <c r="J11" s="98"/>
    </row>
    <row r="12" spans="2:10" ht="20.100000000000001" customHeight="1" x14ac:dyDescent="0.3">
      <c r="B12" s="50" t="str">
        <f>Plan1!B13</f>
        <v>1.1</v>
      </c>
      <c r="C12" s="75" t="str">
        <f>Plan1!E13</f>
        <v>SERVIÇOS PRELIMINARES</v>
      </c>
      <c r="D12" s="72">
        <f>Plan1!N13</f>
        <v>997.96283999999991</v>
      </c>
      <c r="E12" s="51" t="e">
        <f>D12/$D$51</f>
        <v>#REF!</v>
      </c>
      <c r="F12" s="76">
        <v>1</v>
      </c>
      <c r="G12" s="51"/>
      <c r="H12" s="48"/>
      <c r="I12" s="48"/>
      <c r="J12" s="49"/>
    </row>
    <row r="13" spans="2:10" ht="20.100000000000001" customHeight="1" x14ac:dyDescent="0.3">
      <c r="B13" s="50"/>
      <c r="C13" s="48"/>
      <c r="D13" s="47"/>
      <c r="E13" s="51"/>
      <c r="F13" s="52">
        <f>D12*F12</f>
        <v>997.96283999999991</v>
      </c>
      <c r="G13" s="52"/>
      <c r="H13" s="48"/>
      <c r="I13" s="48"/>
      <c r="J13" s="49"/>
    </row>
    <row r="14" spans="2:10" ht="20.100000000000001" customHeight="1" x14ac:dyDescent="0.3">
      <c r="B14" s="50" t="str">
        <f>Plan1!B16</f>
        <v>1.2</v>
      </c>
      <c r="C14" s="48" t="str">
        <f>Plan1!E16</f>
        <v>MOVIMENTO DE TERRA PARA FUNDAÇÕES</v>
      </c>
      <c r="D14" s="72">
        <f>Plan1!N16</f>
        <v>568.38547499999993</v>
      </c>
      <c r="E14" s="51" t="e">
        <f>D14/$D$51</f>
        <v>#REF!</v>
      </c>
      <c r="F14" s="76">
        <v>1</v>
      </c>
      <c r="G14" s="53"/>
      <c r="H14" s="51"/>
      <c r="I14" s="48"/>
      <c r="J14" s="49"/>
    </row>
    <row r="15" spans="2:10" ht="20.100000000000001" customHeight="1" x14ac:dyDescent="0.3">
      <c r="B15" s="50"/>
      <c r="C15" s="48"/>
      <c r="D15" s="47"/>
      <c r="E15" s="51"/>
      <c r="F15" s="52">
        <f>$D14*F14</f>
        <v>568.38547499999993</v>
      </c>
      <c r="G15" s="52"/>
      <c r="H15" s="52"/>
      <c r="I15" s="48"/>
      <c r="J15" s="49"/>
    </row>
    <row r="16" spans="2:10" ht="20.100000000000001" customHeight="1" x14ac:dyDescent="0.3">
      <c r="B16" s="50" t="str">
        <f>Plan1!B22</f>
        <v>1.3</v>
      </c>
      <c r="C16" s="48" t="str">
        <f>Plan1!E22</f>
        <v xml:space="preserve">FUNDAÇÕES </v>
      </c>
      <c r="D16" s="72">
        <f>Plan1!N22</f>
        <v>3501.0657590999995</v>
      </c>
      <c r="E16" s="51" t="e">
        <f>D16/$D$51</f>
        <v>#REF!</v>
      </c>
      <c r="F16" s="76">
        <v>0.6</v>
      </c>
      <c r="G16" s="76">
        <v>0.4</v>
      </c>
      <c r="H16" s="53"/>
      <c r="I16" s="48"/>
      <c r="J16" s="49"/>
    </row>
    <row r="17" spans="2:10" ht="20.100000000000001" customHeight="1" x14ac:dyDescent="0.3">
      <c r="B17" s="50"/>
      <c r="C17" s="48"/>
      <c r="D17" s="47"/>
      <c r="E17" s="51"/>
      <c r="F17" s="52">
        <f>D16*F16</f>
        <v>2100.6394554599997</v>
      </c>
      <c r="G17" s="52">
        <f>D16*G16</f>
        <v>1400.4263036399998</v>
      </c>
      <c r="H17" s="52"/>
      <c r="I17" s="48"/>
      <c r="J17" s="49"/>
    </row>
    <row r="18" spans="2:10" ht="20.100000000000001" customHeight="1" x14ac:dyDescent="0.3">
      <c r="B18" s="50" t="e">
        <f>Plan1!#REF!</f>
        <v>#REF!</v>
      </c>
      <c r="C18" s="48" t="e">
        <f>Plan1!#REF!</f>
        <v>#REF!</v>
      </c>
      <c r="D18" s="72" t="e">
        <f>Plan1!#REF!</f>
        <v>#REF!</v>
      </c>
      <c r="E18" s="51" t="e">
        <f>D18/$D$51</f>
        <v>#REF!</v>
      </c>
      <c r="F18" s="48"/>
      <c r="G18" s="76">
        <v>0.6</v>
      </c>
      <c r="H18" s="76">
        <v>0.4</v>
      </c>
      <c r="I18" s="53"/>
      <c r="J18" s="54"/>
    </row>
    <row r="19" spans="2:10" ht="20.100000000000001" customHeight="1" x14ac:dyDescent="0.3">
      <c r="B19" s="50"/>
      <c r="C19" s="48"/>
      <c r="D19" s="47"/>
      <c r="E19" s="51"/>
      <c r="F19" s="48"/>
      <c r="G19" s="52" t="e">
        <f>D18*G18</f>
        <v>#REF!</v>
      </c>
      <c r="H19" s="52" t="e">
        <f>D18*H18</f>
        <v>#REF!</v>
      </c>
      <c r="I19" s="52"/>
      <c r="J19" s="55"/>
    </row>
    <row r="20" spans="2:10" ht="20.100000000000001" customHeight="1" x14ac:dyDescent="0.3">
      <c r="B20" s="50" t="e">
        <f>Plan1!#REF!</f>
        <v>#REF!</v>
      </c>
      <c r="C20" s="48" t="e">
        <f>Plan1!#REF!</f>
        <v>#REF!</v>
      </c>
      <c r="D20" s="72" t="e">
        <f>Plan1!#REF!</f>
        <v>#REF!</v>
      </c>
      <c r="E20" s="51" t="e">
        <f>D20/$D$51</f>
        <v>#REF!</v>
      </c>
      <c r="F20" s="48"/>
      <c r="G20" s="76">
        <v>0.8</v>
      </c>
      <c r="H20" s="76">
        <v>0.2</v>
      </c>
      <c r="I20" s="53"/>
      <c r="J20" s="54"/>
    </row>
    <row r="21" spans="2:10" ht="20.100000000000001" customHeight="1" x14ac:dyDescent="0.3">
      <c r="B21" s="50"/>
      <c r="C21" s="48"/>
      <c r="D21" s="47"/>
      <c r="E21" s="51"/>
      <c r="F21" s="48"/>
      <c r="G21" s="52" t="e">
        <f>D20*G20</f>
        <v>#REF!</v>
      </c>
      <c r="H21" s="52" t="e">
        <f>$D20*H20</f>
        <v>#REF!</v>
      </c>
      <c r="I21" s="52"/>
      <c r="J21" s="55"/>
    </row>
    <row r="22" spans="2:10" ht="20.100000000000001" customHeight="1" x14ac:dyDescent="0.3">
      <c r="B22" s="50" t="str">
        <f>Plan1!B26</f>
        <v>1.4</v>
      </c>
      <c r="C22" s="48" t="str">
        <f>Plan1!E26</f>
        <v xml:space="preserve">SISTEMAS DE VEDAÇÃO VERTICAL </v>
      </c>
      <c r="D22" s="72">
        <f>Plan1!N26</f>
        <v>15796.323749500003</v>
      </c>
      <c r="E22" s="51" t="e">
        <f>D22/$D$51</f>
        <v>#REF!</v>
      </c>
      <c r="F22" s="48"/>
      <c r="G22" s="76">
        <v>0.4</v>
      </c>
      <c r="H22" s="76">
        <v>0.6</v>
      </c>
      <c r="I22" s="53"/>
      <c r="J22" s="54"/>
    </row>
    <row r="23" spans="2:10" ht="20.100000000000001" customHeight="1" x14ac:dyDescent="0.3">
      <c r="B23" s="50"/>
      <c r="C23" s="48"/>
      <c r="D23" s="47"/>
      <c r="E23" s="51"/>
      <c r="F23" s="48"/>
      <c r="G23" s="52">
        <f>D22*G22</f>
        <v>6318.5294998000018</v>
      </c>
      <c r="H23" s="52">
        <f>D22*H22</f>
        <v>9477.7942497000022</v>
      </c>
      <c r="I23" s="52"/>
      <c r="J23" s="55"/>
    </row>
    <row r="24" spans="2:10" ht="20.100000000000001" customHeight="1" x14ac:dyDescent="0.3">
      <c r="B24" s="50" t="str">
        <f>Plan1!B35</f>
        <v>1.5</v>
      </c>
      <c r="C24" s="48" t="str">
        <f>Plan1!E35</f>
        <v>SISTEMAS DE COBERTURA</v>
      </c>
      <c r="D24" s="72">
        <f>Plan1!N35</f>
        <v>10870.838125</v>
      </c>
      <c r="E24" s="51" t="e">
        <f>D24/$D$51</f>
        <v>#REF!</v>
      </c>
      <c r="F24" s="48"/>
      <c r="G24" s="48"/>
      <c r="H24" s="76">
        <v>0.4</v>
      </c>
      <c r="I24" s="76">
        <v>0.6</v>
      </c>
      <c r="J24" s="54"/>
    </row>
    <row r="25" spans="2:10" ht="20.100000000000001" customHeight="1" x14ac:dyDescent="0.3">
      <c r="B25" s="50"/>
      <c r="C25" s="48"/>
      <c r="D25" s="47"/>
      <c r="E25" s="51"/>
      <c r="F25" s="48"/>
      <c r="G25" s="48"/>
      <c r="H25" s="52">
        <f>D24*H24</f>
        <v>4348.3352500000001</v>
      </c>
      <c r="I25" s="52">
        <f>D24*I24</f>
        <v>6522.5028750000001</v>
      </c>
      <c r="J25" s="55"/>
    </row>
    <row r="26" spans="2:10" ht="20.100000000000001" customHeight="1" x14ac:dyDescent="0.3">
      <c r="B26" s="50" t="str">
        <f>Plan1!B40</f>
        <v>1.6</v>
      </c>
      <c r="C26" s="48" t="str">
        <f>Plan1!E40</f>
        <v>PAVIMENTAÇÃO - PISO</v>
      </c>
      <c r="D26" s="72">
        <f>Plan1!N40</f>
        <v>2709.9876510000004</v>
      </c>
      <c r="E26" s="51" t="e">
        <f>D26/$D$51</f>
        <v>#REF!</v>
      </c>
      <c r="F26" s="48"/>
      <c r="G26" s="56"/>
      <c r="H26" s="76">
        <v>0.5</v>
      </c>
      <c r="I26" s="76">
        <v>0.5</v>
      </c>
      <c r="J26" s="54"/>
    </row>
    <row r="27" spans="2:10" ht="20.100000000000001" customHeight="1" x14ac:dyDescent="0.3">
      <c r="B27" s="50"/>
      <c r="C27" s="48"/>
      <c r="D27" s="47"/>
      <c r="E27" s="51"/>
      <c r="F27" s="48"/>
      <c r="G27" s="56"/>
      <c r="H27" s="52">
        <f>$D26*H26</f>
        <v>1354.9938255000002</v>
      </c>
      <c r="I27" s="52">
        <f>$D26*I26</f>
        <v>1354.9938255000002</v>
      </c>
      <c r="J27" s="54"/>
    </row>
    <row r="28" spans="2:10" ht="20.100000000000001" customHeight="1" x14ac:dyDescent="0.3">
      <c r="B28" s="50" t="e">
        <f>Plan1!#REF!</f>
        <v>#REF!</v>
      </c>
      <c r="C28" s="48" t="e">
        <f>Plan1!#REF!</f>
        <v>#REF!</v>
      </c>
      <c r="D28" s="72" t="e">
        <f>Plan1!#REF!</f>
        <v>#REF!</v>
      </c>
      <c r="E28" s="51" t="e">
        <f>D28/$D$51</f>
        <v>#REF!</v>
      </c>
      <c r="F28" s="48"/>
      <c r="G28" s="76">
        <v>0.5</v>
      </c>
      <c r="H28" s="76">
        <v>0.5</v>
      </c>
      <c r="I28" s="53"/>
      <c r="J28" s="54"/>
    </row>
    <row r="29" spans="2:10" ht="20.100000000000001" customHeight="1" x14ac:dyDescent="0.3">
      <c r="B29" s="50"/>
      <c r="C29" s="48"/>
      <c r="D29" s="47"/>
      <c r="E29" s="51"/>
      <c r="F29" s="48"/>
      <c r="G29" s="52" t="e">
        <f>D28*G28</f>
        <v>#REF!</v>
      </c>
      <c r="H29" s="52" t="e">
        <f>D28*H28</f>
        <v>#REF!</v>
      </c>
      <c r="I29" s="53"/>
      <c r="J29" s="54"/>
    </row>
    <row r="30" spans="2:10" ht="20.100000000000001" customHeight="1" x14ac:dyDescent="0.3">
      <c r="B30" s="50" t="str">
        <f>Plan1!B44</f>
        <v>1.7</v>
      </c>
      <c r="C30" s="48" t="str">
        <f>Plan1!E44</f>
        <v>ESQUADRIAS</v>
      </c>
      <c r="D30" s="72">
        <f>Plan1!N44</f>
        <v>611.1226044</v>
      </c>
      <c r="E30" s="51" t="e">
        <f>D30/$D$51</f>
        <v>#REF!</v>
      </c>
      <c r="F30" s="48"/>
      <c r="G30" s="78"/>
      <c r="H30" s="76">
        <v>0.4</v>
      </c>
      <c r="I30" s="76">
        <v>0.6</v>
      </c>
      <c r="J30" s="54"/>
    </row>
    <row r="31" spans="2:10" ht="20.100000000000001" customHeight="1" x14ac:dyDescent="0.3">
      <c r="B31" s="50"/>
      <c r="C31" s="48"/>
      <c r="D31" s="47"/>
      <c r="E31" s="51"/>
      <c r="F31" s="48"/>
      <c r="G31" s="57"/>
      <c r="H31" s="52">
        <f>D30*H30</f>
        <v>244.44904176</v>
      </c>
      <c r="I31" s="52">
        <f>D30*I30</f>
        <v>366.67356264</v>
      </c>
      <c r="J31" s="55"/>
    </row>
    <row r="32" spans="2:10" ht="20.100000000000001" customHeight="1" x14ac:dyDescent="0.3">
      <c r="B32" s="50" t="str">
        <f>Plan1!B48</f>
        <v>1.8</v>
      </c>
      <c r="C32" s="48" t="str">
        <f>Plan1!E48</f>
        <v>PINTURA</v>
      </c>
      <c r="D32" s="72">
        <f>Plan1!N48</f>
        <v>2175.9974256999999</v>
      </c>
      <c r="E32" s="51" t="e">
        <f>D32/$D$51</f>
        <v>#REF!</v>
      </c>
      <c r="F32" s="48"/>
      <c r="G32" s="81"/>
      <c r="H32" s="48"/>
      <c r="I32" s="76">
        <v>0.3</v>
      </c>
      <c r="J32" s="77">
        <v>0.7</v>
      </c>
    </row>
    <row r="33" spans="2:10" ht="20.100000000000001" customHeight="1" x14ac:dyDescent="0.3">
      <c r="B33" s="50"/>
      <c r="C33" s="48"/>
      <c r="D33" s="47"/>
      <c r="E33" s="51"/>
      <c r="F33" s="48"/>
      <c r="G33" s="81"/>
      <c r="H33" s="48"/>
      <c r="I33" s="52">
        <f>$D32*I32</f>
        <v>652.79922770999997</v>
      </c>
      <c r="J33" s="55">
        <f>$D32*J32</f>
        <v>1523.1981979899999</v>
      </c>
    </row>
    <row r="34" spans="2:10" ht="20.100000000000001" customHeight="1" x14ac:dyDescent="0.3">
      <c r="B34" s="50" t="str">
        <f>Plan1!B52</f>
        <v>1.9</v>
      </c>
      <c r="C34" s="48" t="str">
        <f>Plan1!E52</f>
        <v>INSTALAÇÕES ELÉTRICAS</v>
      </c>
      <c r="D34" s="72">
        <f>Plan1!N52</f>
        <v>3126.4549399999996</v>
      </c>
      <c r="E34" s="51" t="e">
        <f>D34/$D$51</f>
        <v>#REF!</v>
      </c>
      <c r="F34" s="48"/>
      <c r="G34" s="76">
        <v>0.2</v>
      </c>
      <c r="H34" s="76">
        <v>0.2</v>
      </c>
      <c r="I34" s="76">
        <v>0.4</v>
      </c>
      <c r="J34" s="77">
        <v>0.2</v>
      </c>
    </row>
    <row r="35" spans="2:10" ht="20.100000000000001" customHeight="1" x14ac:dyDescent="0.3">
      <c r="B35" s="50"/>
      <c r="C35" s="48"/>
      <c r="D35" s="47"/>
      <c r="E35" s="51"/>
      <c r="F35" s="48"/>
      <c r="G35" s="52">
        <f>$D34*G34</f>
        <v>625.29098799999997</v>
      </c>
      <c r="H35" s="52">
        <f>$D34*H34</f>
        <v>625.29098799999997</v>
      </c>
      <c r="I35" s="52">
        <f>$D34*I34</f>
        <v>1250.5819759999999</v>
      </c>
      <c r="J35" s="55">
        <f>$D34*J34</f>
        <v>625.29098799999997</v>
      </c>
    </row>
    <row r="36" spans="2:10" ht="20.100000000000001" customHeight="1" x14ac:dyDescent="0.3">
      <c r="B36" s="50" t="str">
        <f>Plan1!B65</f>
        <v>1.10</v>
      </c>
      <c r="C36" s="48" t="str">
        <f>Plan1!E65</f>
        <v>INSTALAÇÕES HIDROSSANITÁRIAS - ÁGUA FRIA</v>
      </c>
      <c r="D36" s="72">
        <f>Plan1!N65</f>
        <v>468.89748499999996</v>
      </c>
      <c r="E36" s="51" t="e">
        <f>D36/$D$51</f>
        <v>#REF!</v>
      </c>
      <c r="F36" s="48"/>
      <c r="G36" s="76">
        <v>0.1</v>
      </c>
      <c r="H36" s="76">
        <v>0.3</v>
      </c>
      <c r="I36" s="76">
        <v>0.5</v>
      </c>
      <c r="J36" s="77">
        <v>0.1</v>
      </c>
    </row>
    <row r="37" spans="2:10" ht="20.100000000000001" customHeight="1" x14ac:dyDescent="0.3">
      <c r="B37" s="50"/>
      <c r="C37" s="48"/>
      <c r="D37" s="47"/>
      <c r="E37" s="51"/>
      <c r="F37" s="48"/>
      <c r="G37" s="52">
        <f>$D36*G36</f>
        <v>46.889748499999996</v>
      </c>
      <c r="H37" s="52">
        <f>$D36*H36</f>
        <v>140.66924549999999</v>
      </c>
      <c r="I37" s="52">
        <f>$D36*I36</f>
        <v>234.44874249999998</v>
      </c>
      <c r="J37" s="55">
        <f>$D36*J36</f>
        <v>46.889748499999996</v>
      </c>
    </row>
    <row r="38" spans="2:10" ht="20.100000000000001" customHeight="1" x14ac:dyDescent="0.3">
      <c r="B38" s="50" t="str">
        <f>Plan1!B72</f>
        <v>1.11</v>
      </c>
      <c r="C38" s="48" t="str">
        <f>Plan1!E72</f>
        <v>INSTALAÇÕES HIDROSSANITÁRIAS - ESGOTO SANITÁRIO</v>
      </c>
      <c r="D38" s="72">
        <f>Plan1!N72</f>
        <v>1163.40553</v>
      </c>
      <c r="E38" s="51" t="e">
        <f>D38/$D$51</f>
        <v>#REF!</v>
      </c>
      <c r="F38" s="48"/>
      <c r="G38" s="48"/>
      <c r="H38" s="78"/>
      <c r="I38" s="76">
        <v>0.3</v>
      </c>
      <c r="J38" s="77">
        <v>0.7</v>
      </c>
    </row>
    <row r="39" spans="2:10" ht="20.100000000000001" customHeight="1" x14ac:dyDescent="0.3">
      <c r="B39" s="50"/>
      <c r="C39" s="48"/>
      <c r="D39" s="47"/>
      <c r="E39" s="51"/>
      <c r="F39" s="48"/>
      <c r="G39" s="52">
        <f>$D38*G38</f>
        <v>0</v>
      </c>
      <c r="H39" s="57"/>
      <c r="I39" s="52">
        <f>$D38*I38</f>
        <v>349.021659</v>
      </c>
      <c r="J39" s="55">
        <f>$D38*J38</f>
        <v>814.383871</v>
      </c>
    </row>
    <row r="40" spans="2:10" ht="20.100000000000001" customHeight="1" x14ac:dyDescent="0.3">
      <c r="B40" s="50" t="e">
        <f>Plan1!#REF!</f>
        <v>#REF!</v>
      </c>
      <c r="C40" s="48" t="e">
        <f>Plan1!#REF!</f>
        <v>#REF!</v>
      </c>
      <c r="D40" s="72" t="e">
        <f>Plan1!#REF!</f>
        <v>#REF!</v>
      </c>
      <c r="E40" s="51" t="e">
        <f>D40/$D$51</f>
        <v>#REF!</v>
      </c>
      <c r="F40" s="48"/>
      <c r="G40" s="78"/>
      <c r="H40" s="78"/>
      <c r="I40" s="76">
        <v>0.8</v>
      </c>
      <c r="J40" s="77">
        <v>0.2</v>
      </c>
    </row>
    <row r="41" spans="2:10" ht="20.100000000000001" customHeight="1" x14ac:dyDescent="0.3">
      <c r="B41" s="50"/>
      <c r="C41" s="48"/>
      <c r="D41" s="47"/>
      <c r="E41" s="51"/>
      <c r="F41" s="48"/>
      <c r="G41" s="57"/>
      <c r="H41" s="57"/>
      <c r="I41" s="52" t="e">
        <f>D40*I40</f>
        <v>#REF!</v>
      </c>
      <c r="J41" s="55" t="e">
        <f>D40*J40</f>
        <v>#REF!</v>
      </c>
    </row>
    <row r="42" spans="2:10" ht="20.100000000000001" customHeight="1" x14ac:dyDescent="0.3">
      <c r="B42" s="50" t="e">
        <f>Plan1!#REF!</f>
        <v>#REF!</v>
      </c>
      <c r="C42" s="48" t="e">
        <f>Plan1!#REF!</f>
        <v>#REF!</v>
      </c>
      <c r="D42" s="72" t="e">
        <f>Plan1!#REF!</f>
        <v>#REF!</v>
      </c>
      <c r="E42" s="51" t="e">
        <f>D42/$D$51</f>
        <v>#REF!</v>
      </c>
      <c r="F42" s="48"/>
      <c r="G42" s="56"/>
      <c r="H42" s="78"/>
      <c r="I42" s="76">
        <v>0.6</v>
      </c>
      <c r="J42" s="77">
        <v>0.4</v>
      </c>
    </row>
    <row r="43" spans="2:10" ht="20.100000000000001" customHeight="1" x14ac:dyDescent="0.3">
      <c r="B43" s="50"/>
      <c r="C43" s="48"/>
      <c r="D43" s="47"/>
      <c r="E43" s="51"/>
      <c r="F43" s="48"/>
      <c r="G43" s="52"/>
      <c r="H43" s="57"/>
      <c r="I43" s="52" t="e">
        <f>$D42*I42</f>
        <v>#REF!</v>
      </c>
      <c r="J43" s="55" t="e">
        <f>$D42*J42</f>
        <v>#REF!</v>
      </c>
    </row>
    <row r="44" spans="2:10" ht="20.100000000000001" customHeight="1" x14ac:dyDescent="0.3">
      <c r="B44" s="50" t="str">
        <f>Plan1!B79</f>
        <v>1.14</v>
      </c>
      <c r="C44" s="48" t="str">
        <f>Plan1!E79</f>
        <v>INSTALAÇÕES HIDROSSANITÁRIAS - SUMIDOURO</v>
      </c>
      <c r="D44" s="72">
        <f>Plan1!N79</f>
        <v>2746.4135979000002</v>
      </c>
      <c r="E44" s="51" t="e">
        <f>D44/$D$51</f>
        <v>#REF!</v>
      </c>
      <c r="F44" s="48"/>
      <c r="G44" s="78"/>
      <c r="H44" s="78"/>
      <c r="I44" s="76">
        <v>0.3</v>
      </c>
      <c r="J44" s="77">
        <v>0.7</v>
      </c>
    </row>
    <row r="45" spans="2:10" ht="20.100000000000001" customHeight="1" x14ac:dyDescent="0.3">
      <c r="B45" s="50"/>
      <c r="C45" s="48"/>
      <c r="D45" s="47"/>
      <c r="E45" s="51"/>
      <c r="F45" s="48"/>
      <c r="G45" s="57"/>
      <c r="H45" s="57"/>
      <c r="I45" s="52">
        <f>$D44*I44</f>
        <v>823.92407937000007</v>
      </c>
      <c r="J45" s="55">
        <f>$D44*J44</f>
        <v>1922.4895185299999</v>
      </c>
    </row>
    <row r="46" spans="2:10" ht="20.100000000000001" customHeight="1" x14ac:dyDescent="0.3">
      <c r="B46" s="50" t="str">
        <f>Plan1!B87</f>
        <v>1.15</v>
      </c>
      <c r="C46" s="48" t="str">
        <f>Plan1!E87</f>
        <v>INSTALAÇÕES HIDROSSANITÁRIAS - LOUÇAS E METAIS</v>
      </c>
      <c r="D46" s="72">
        <f>Plan1!N87</f>
        <v>1174.208455</v>
      </c>
      <c r="E46" s="51" t="e">
        <f>D46/$D$51</f>
        <v>#REF!</v>
      </c>
      <c r="F46" s="48"/>
      <c r="G46" s="48"/>
      <c r="H46" s="78"/>
      <c r="I46" s="76">
        <v>0.3</v>
      </c>
      <c r="J46" s="77">
        <v>0.7</v>
      </c>
    </row>
    <row r="47" spans="2:10" ht="20.100000000000001" customHeight="1" x14ac:dyDescent="0.3">
      <c r="B47" s="50"/>
      <c r="C47" s="48"/>
      <c r="D47" s="47"/>
      <c r="E47" s="51"/>
      <c r="F47" s="48"/>
      <c r="G47" s="53"/>
      <c r="H47" s="52"/>
      <c r="I47" s="52">
        <f>$D46*I46</f>
        <v>352.26253649999995</v>
      </c>
      <c r="J47" s="80">
        <f>$D46*J46</f>
        <v>821.94591849999995</v>
      </c>
    </row>
    <row r="48" spans="2:10" ht="20.100000000000001" customHeight="1" x14ac:dyDescent="0.3">
      <c r="B48" s="50" t="str">
        <f>Plan1!B95</f>
        <v>1.16</v>
      </c>
      <c r="C48" s="48" t="str">
        <f>Plan1!E95</f>
        <v>SERVIÇOS FINAIS</v>
      </c>
      <c r="D48" s="72">
        <f>Plan1!N95</f>
        <v>166.81990500000001</v>
      </c>
      <c r="E48" s="51" t="e">
        <f>D48/$D$51</f>
        <v>#REF!</v>
      </c>
      <c r="F48" s="48"/>
      <c r="G48" s="57"/>
      <c r="H48" s="52"/>
      <c r="I48" s="78"/>
      <c r="J48" s="77">
        <v>1</v>
      </c>
    </row>
    <row r="49" spans="2:13" ht="20.100000000000001" customHeight="1" thickBot="1" x14ac:dyDescent="0.35">
      <c r="B49" s="58"/>
      <c r="C49" s="59"/>
      <c r="D49" s="73"/>
      <c r="E49" s="60"/>
      <c r="F49" s="59"/>
      <c r="G49" s="61"/>
      <c r="H49" s="61"/>
      <c r="I49" s="79"/>
      <c r="J49" s="62">
        <f>$D48*J48</f>
        <v>166.81990500000001</v>
      </c>
    </row>
    <row r="50" spans="2:13" ht="20.100000000000001" customHeight="1" thickBot="1" x14ac:dyDescent="0.35">
      <c r="B50" s="46"/>
      <c r="C50" s="46"/>
      <c r="D50" s="74"/>
      <c r="E50" s="46"/>
      <c r="F50" s="46"/>
      <c r="G50" s="46"/>
      <c r="H50" s="46"/>
      <c r="I50" s="46"/>
    </row>
    <row r="51" spans="2:13" ht="20.100000000000001" customHeight="1" thickBot="1" x14ac:dyDescent="0.35">
      <c r="B51" s="135" t="s">
        <v>85</v>
      </c>
      <c r="C51" s="136"/>
      <c r="D51" s="84" t="e">
        <f>ROUNDDOWN(SUM(D12:D49),2)</f>
        <v>#REF!</v>
      </c>
      <c r="E51" s="93" t="e">
        <f>ROUNDDOWN(SUM(E12:E49),2)</f>
        <v>#REF!</v>
      </c>
      <c r="F51" s="87">
        <f>F13+F15+F17+F19+F21+F23+F25+F27+F29+F31+F33+F35+F37+F39+F41+F43+F45+F47+F49</f>
        <v>3666.9877704599994</v>
      </c>
      <c r="G51" s="85" t="e">
        <f t="shared" ref="G51:J51" si="0">G13+G15+G17+G19+G21+G23+G25+G27+G29+G31+G33+G35+G37+G39+G41+G43+G45+G47+G49</f>
        <v>#REF!</v>
      </c>
      <c r="H51" s="85" t="e">
        <f t="shared" si="0"/>
        <v>#REF!</v>
      </c>
      <c r="I51" s="85" t="e">
        <f t="shared" si="0"/>
        <v>#REF!</v>
      </c>
      <c r="J51" s="86" t="e">
        <f t="shared" si="0"/>
        <v>#REF!</v>
      </c>
    </row>
    <row r="52" spans="2:13" ht="20.100000000000001" customHeight="1" x14ac:dyDescent="0.3">
      <c r="B52" s="46"/>
      <c r="C52" s="46"/>
      <c r="D52" s="63"/>
      <c r="E52" s="46"/>
      <c r="F52" s="88" t="e">
        <f>F51/$D$51</f>
        <v>#REF!</v>
      </c>
      <c r="G52" s="51" t="e">
        <f>G51/$D$51</f>
        <v>#REF!</v>
      </c>
      <c r="H52" s="51" t="e">
        <f t="shared" ref="H52:J52" si="1">H51/$D$51</f>
        <v>#REF!</v>
      </c>
      <c r="I52" s="51" t="e">
        <f t="shared" si="1"/>
        <v>#REF!</v>
      </c>
      <c r="J52" s="89" t="e">
        <f t="shared" si="1"/>
        <v>#REF!</v>
      </c>
    </row>
    <row r="53" spans="2:13" ht="20.100000000000001" customHeight="1" thickBot="1" x14ac:dyDescent="0.35">
      <c r="B53" s="46"/>
      <c r="C53" s="46" t="str">
        <f>Plan1!E135</f>
        <v>Jacuizinho/RS, 20 de outubro de 2020</v>
      </c>
      <c r="D53" s="63"/>
      <c r="E53" s="46"/>
      <c r="F53" s="90" t="e">
        <f>E53+F52</f>
        <v>#REF!</v>
      </c>
      <c r="G53" s="91" t="e">
        <f>F53+G52</f>
        <v>#REF!</v>
      </c>
      <c r="H53" s="91" t="e">
        <f t="shared" ref="H53:J53" si="2">G53+H52</f>
        <v>#REF!</v>
      </c>
      <c r="I53" s="91" t="e">
        <f t="shared" si="2"/>
        <v>#REF!</v>
      </c>
      <c r="J53" s="92" t="e">
        <f t="shared" si="2"/>
        <v>#REF!</v>
      </c>
    </row>
    <row r="55" spans="2:13" ht="69.75" customHeight="1" x14ac:dyDescent="0.25">
      <c r="C55" s="39" t="s">
        <v>79</v>
      </c>
      <c r="F55" s="106" t="s">
        <v>79</v>
      </c>
      <c r="G55" s="106"/>
      <c r="H55" s="106"/>
      <c r="I55" s="106"/>
      <c r="J55" s="82"/>
      <c r="K55" s="82"/>
      <c r="L55" s="82"/>
      <c r="M55" s="82"/>
    </row>
    <row r="56" spans="2:13" ht="20.100000000000001" customHeight="1" x14ac:dyDescent="0.3">
      <c r="C56" s="20" t="s">
        <v>21</v>
      </c>
      <c r="F56" s="107" t="s">
        <v>86</v>
      </c>
      <c r="G56" s="107"/>
      <c r="H56" s="107"/>
      <c r="I56" s="107"/>
      <c r="J56" s="83"/>
      <c r="K56" s="83"/>
      <c r="L56" s="83"/>
      <c r="M56" s="83"/>
    </row>
    <row r="57" spans="2:13" ht="20.100000000000001" customHeight="1" x14ac:dyDescent="0.3">
      <c r="C57" s="45" t="s">
        <v>22</v>
      </c>
      <c r="F57" s="103" t="s">
        <v>87</v>
      </c>
      <c r="G57" s="103"/>
      <c r="H57" s="103"/>
      <c r="I57" s="103"/>
    </row>
  </sheetData>
  <mergeCells count="15">
    <mergeCell ref="B6:E6"/>
    <mergeCell ref="H6:I6"/>
    <mergeCell ref="B7:J7"/>
    <mergeCell ref="B9:B10"/>
    <mergeCell ref="C9:C10"/>
    <mergeCell ref="B2:J2"/>
    <mergeCell ref="B3:E3"/>
    <mergeCell ref="B4:E4"/>
    <mergeCell ref="H4:I4"/>
    <mergeCell ref="B5:E5"/>
    <mergeCell ref="F55:I55"/>
    <mergeCell ref="F56:I56"/>
    <mergeCell ref="F57:I57"/>
    <mergeCell ref="F9:J9"/>
    <mergeCell ref="B51:C51"/>
  </mergeCells>
  <pageMargins left="0.25" right="0.25" top="0.75" bottom="0.75" header="0.3" footer="0.3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Plan1</vt:lpstr>
      <vt:lpstr>Plan2</vt:lpstr>
      <vt:lpstr>Plan3</vt:lpstr>
      <vt:lpstr>Plan1!Area_de_impressao</vt:lpstr>
      <vt:lpstr>Plan2!Area_de_impressao</vt:lpstr>
      <vt:lpstr>Plan1!Titulos_de_impressao</vt:lpstr>
      <vt:lpstr>Plan2!Titulos_de_impressao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Usuário do Windows</cp:lastModifiedBy>
  <cp:lastPrinted>2020-10-27T12:21:01Z</cp:lastPrinted>
  <dcterms:created xsi:type="dcterms:W3CDTF">2019-12-04T12:59:30Z</dcterms:created>
  <dcterms:modified xsi:type="dcterms:W3CDTF">2020-10-27T12:21:15Z</dcterms:modified>
</cp:coreProperties>
</file>